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85" windowWidth="12120" windowHeight="7875" tabRatio="728" firstSheet="2" activeTab="12"/>
  </bookViews>
  <sheets>
    <sheet name="источ2019" sheetId="40" r:id="rId1"/>
    <sheet name="источ2019-2021" sheetId="1" r:id="rId2"/>
    <sheet name=" прил 3" sheetId="44" r:id="rId3"/>
    <sheet name="прил4" sheetId="45" r:id="rId4"/>
    <sheet name="прил5" sheetId="46" r:id="rId5"/>
    <sheet name="доходы 2019" sheetId="41" r:id="rId6"/>
    <sheet name="доходы 2020-2021" sheetId="43" r:id="rId7"/>
    <sheet name="мп 8" sheetId="51" r:id="rId8"/>
    <sheet name="мп п9" sheetId="52" r:id="rId9"/>
    <sheet name="распределение бюджетных пр10 " sheetId="26" r:id="rId10"/>
    <sheet name="12 (2)" sheetId="24" state="hidden" r:id="rId11"/>
    <sheet name="распределение 2019-2021прил 11" sheetId="53" r:id="rId12"/>
    <sheet name="прил12 распределение2019" sheetId="37" r:id="rId13"/>
    <sheet name="13  распре бюдж ассиг20-21" sheetId="54" r:id="rId14"/>
    <sheet name="прил14 ведомственная2019 (2)" sheetId="60" r:id="rId15"/>
    <sheet name="15 ведомсте бюдж ассиг20-21нова" sheetId="58" r:id="rId16"/>
    <sheet name="прил16" sheetId="49" r:id="rId17"/>
    <sheet name="прил17" sheetId="50" r:id="rId18"/>
    <sheet name="18 прил гарантии 2019" sheetId="47" r:id="rId19"/>
    <sheet name="19 гарант 2020-2021" sheetId="48" r:id="rId20"/>
    <sheet name="пояснительная" sheetId="42" r:id="rId21"/>
  </sheets>
  <definedNames>
    <definedName name="_Toc105952697" localSheetId="11">'распределение 2019-2021прил 11'!#REF!</definedName>
    <definedName name="_Toc105952697" localSheetId="9">'распределение бюджетных пр10 '!#REF!</definedName>
    <definedName name="_Toc105952698" localSheetId="11">'распределение 2019-2021прил 11'!#REF!</definedName>
    <definedName name="_Toc105952698" localSheetId="9">'распределение бюджетных пр10 '!#REF!</definedName>
    <definedName name="_xlnm.Print_Titles" localSheetId="0">источ2019!$5:$5</definedName>
    <definedName name="_xlnm.Print_Titles" localSheetId="1">'источ2019-2021'!$5:$5</definedName>
    <definedName name="_xlnm.Print_Titles" localSheetId="11">'распределение 2019-2021прил 11'!$5:$5</definedName>
    <definedName name="_xlnm.Print_Titles" localSheetId="9">'распределение бюджетных пр10 '!$5:$5</definedName>
    <definedName name="нет" localSheetId="15">#REF!</definedName>
    <definedName name="нет" localSheetId="14">#REF!</definedName>
    <definedName name="нет">#REF!</definedName>
    <definedName name="_xlnm.Print_Area" localSheetId="10">'12 (2)'!$B$1:$I$89</definedName>
    <definedName name="_xlnm.Print_Area" localSheetId="13">'13  распре бюдж ассиг20-21'!$B$1:$I$82</definedName>
    <definedName name="_xlnm.Print_Area" localSheetId="15">'15 ведомсте бюдж ассиг20-21нова'!$B$1:$J$83</definedName>
    <definedName name="_xlnm.Print_Area" localSheetId="18">#REF!</definedName>
    <definedName name="_xlnm.Print_Area" localSheetId="19">'19 гарант 2020-2021'!$A$1:$G$18</definedName>
    <definedName name="_xlnm.Print_Area" localSheetId="5">'доходы 2019'!$A$1:$G$40</definedName>
    <definedName name="_xlnm.Print_Area" localSheetId="6">'доходы 2020-2021'!$A$1:$F$41</definedName>
    <definedName name="_xlnm.Print_Area" localSheetId="0">#REF!</definedName>
    <definedName name="_xlnm.Print_Area" localSheetId="7">#REF!</definedName>
    <definedName name="_xlnm.Print_Area" localSheetId="8">#REF!</definedName>
    <definedName name="_xlnm.Print_Area" localSheetId="20">пояснительная!$A$1:$F$43</definedName>
    <definedName name="_xlnm.Print_Area" localSheetId="12">'прил12 распределение2019'!$B$1:$I$111</definedName>
    <definedName name="_xlnm.Print_Area" localSheetId="14">'прил14 ведомственная2019 (2)'!$B$1:$K$112</definedName>
    <definedName name="_xlnm.Print_Area" localSheetId="3">#REF!</definedName>
    <definedName name="_xlnm.Print_Area" localSheetId="4">#REF!</definedName>
    <definedName name="_xlnm.Print_Area" localSheetId="11">'распределение 2019-2021прил 11'!$A$1:$E$27</definedName>
    <definedName name="_xlnm.Print_Area" localSheetId="9">'распределение бюджетных пр10 '!$A$1:$D$27</definedName>
    <definedName name="_xlnm.Print_Area">#REF!</definedName>
    <definedName name="п" localSheetId="13">#REF!</definedName>
    <definedName name="п" localSheetId="15">#REF!</definedName>
    <definedName name="п" localSheetId="18">#REF!</definedName>
    <definedName name="п" localSheetId="19">#REF!</definedName>
    <definedName name="п" localSheetId="6">#REF!</definedName>
    <definedName name="п" localSheetId="0">#REF!</definedName>
    <definedName name="п" localSheetId="7">#REF!</definedName>
    <definedName name="п" localSheetId="8">#REF!</definedName>
    <definedName name="п" localSheetId="20">#REF!</definedName>
    <definedName name="п" localSheetId="14">#REF!</definedName>
    <definedName name="п" localSheetId="3">#REF!</definedName>
    <definedName name="п" localSheetId="4">#REF!</definedName>
    <definedName name="п" localSheetId="11">#REF!</definedName>
    <definedName name="п">#REF!</definedName>
  </definedNames>
  <calcPr calcId="125725"/>
</workbook>
</file>

<file path=xl/calcChain.xml><?xml version="1.0" encoding="utf-8"?>
<calcChain xmlns="http://schemas.openxmlformats.org/spreadsheetml/2006/main">
  <c r="E31" i="42"/>
  <c r="F31"/>
  <c r="D31"/>
  <c r="E37"/>
  <c r="E36" s="1"/>
  <c r="F37"/>
  <c r="F36" s="1"/>
  <c r="D37"/>
  <c r="C10" i="52"/>
  <c r="D9" i="51"/>
  <c r="K107" i="60"/>
  <c r="J107"/>
  <c r="K106"/>
  <c r="K98"/>
  <c r="J98"/>
  <c r="K96"/>
  <c r="J96"/>
  <c r="K89"/>
  <c r="J89"/>
  <c r="I89"/>
  <c r="I82" s="1"/>
  <c r="K88"/>
  <c r="K87" s="1"/>
  <c r="J87"/>
  <c r="K85"/>
  <c r="K82" s="1"/>
  <c r="J85"/>
  <c r="K77"/>
  <c r="I77"/>
  <c r="K75"/>
  <c r="K73" s="1"/>
  <c r="J75"/>
  <c r="J73" s="1"/>
  <c r="J72"/>
  <c r="K69"/>
  <c r="K68" s="1"/>
  <c r="K67" s="1"/>
  <c r="J69"/>
  <c r="J68" s="1"/>
  <c r="J67" s="1"/>
  <c r="K65"/>
  <c r="J65"/>
  <c r="K63"/>
  <c r="K62" s="1"/>
  <c r="K61" s="1"/>
  <c r="K60" s="1"/>
  <c r="J63"/>
  <c r="J62" s="1"/>
  <c r="J61" s="1"/>
  <c r="K57"/>
  <c r="K56"/>
  <c r="K55" s="1"/>
  <c r="K54" s="1"/>
  <c r="K53" s="1"/>
  <c r="J56"/>
  <c r="J55"/>
  <c r="J54" s="1"/>
  <c r="J53" s="1"/>
  <c r="K43"/>
  <c r="J43"/>
  <c r="K37"/>
  <c r="J37"/>
  <c r="J22" s="1"/>
  <c r="J23" s="1"/>
  <c r="K36"/>
  <c r="K29"/>
  <c r="J29"/>
  <c r="K24"/>
  <c r="K22" s="1"/>
  <c r="J24"/>
  <c r="I24"/>
  <c r="I22" s="1"/>
  <c r="K19"/>
  <c r="J19"/>
  <c r="I19"/>
  <c r="K14"/>
  <c r="K13" s="1"/>
  <c r="K10"/>
  <c r="K9" s="1"/>
  <c r="K8" s="1"/>
  <c r="J10"/>
  <c r="J9"/>
  <c r="J8" s="1"/>
  <c r="J77" i="58"/>
  <c r="I77"/>
  <c r="J75"/>
  <c r="I75"/>
  <c r="J73"/>
  <c r="I73"/>
  <c r="J71"/>
  <c r="I71"/>
  <c r="I68" s="1"/>
  <c r="H71"/>
  <c r="H68" s="1"/>
  <c r="J64"/>
  <c r="I64"/>
  <c r="J62"/>
  <c r="I62"/>
  <c r="J60"/>
  <c r="I60"/>
  <c r="H60"/>
  <c r="H59" s="1"/>
  <c r="H57" s="1"/>
  <c r="H58" s="1"/>
  <c r="J55"/>
  <c r="J54" s="1"/>
  <c r="J53" s="1"/>
  <c r="J52" s="1"/>
  <c r="I55"/>
  <c r="I54" s="1"/>
  <c r="I53" s="1"/>
  <c r="I52" s="1"/>
  <c r="H55"/>
  <c r="H54" s="1"/>
  <c r="H53" s="1"/>
  <c r="H52" s="1"/>
  <c r="H51" s="1"/>
  <c r="J49"/>
  <c r="I49"/>
  <c r="H49"/>
  <c r="J48"/>
  <c r="I48"/>
  <c r="I47" s="1"/>
  <c r="I46" s="1"/>
  <c r="I45" s="1"/>
  <c r="H48"/>
  <c r="H47" s="1"/>
  <c r="H46" s="1"/>
  <c r="H45" s="1"/>
  <c r="J43"/>
  <c r="I43"/>
  <c r="H43"/>
  <c r="J40"/>
  <c r="I40"/>
  <c r="H40"/>
  <c r="J32"/>
  <c r="I32"/>
  <c r="H32"/>
  <c r="J25"/>
  <c r="I25"/>
  <c r="H25"/>
  <c r="J21"/>
  <c r="I21"/>
  <c r="H21"/>
  <c r="H20" s="1"/>
  <c r="J18"/>
  <c r="J17" s="1"/>
  <c r="I18"/>
  <c r="I17"/>
  <c r="J14"/>
  <c r="J13" s="1"/>
  <c r="I14"/>
  <c r="I13"/>
  <c r="J10"/>
  <c r="I10"/>
  <c r="I9" s="1"/>
  <c r="I8" s="1"/>
  <c r="H10"/>
  <c r="H9"/>
  <c r="H8" s="1"/>
  <c r="J9"/>
  <c r="J8" s="1"/>
  <c r="I59" i="54"/>
  <c r="H59"/>
  <c r="H58" s="1"/>
  <c r="G59"/>
  <c r="G58" s="1"/>
  <c r="G56" s="1"/>
  <c r="G57" s="1"/>
  <c r="C13" i="53"/>
  <c r="H55" i="37"/>
  <c r="G47" i="54"/>
  <c r="G48"/>
  <c r="I47"/>
  <c r="I48"/>
  <c r="H48"/>
  <c r="H47"/>
  <c r="H46" s="1"/>
  <c r="H45" s="1"/>
  <c r="H44" s="1"/>
  <c r="I61"/>
  <c r="I58" s="1"/>
  <c r="H61"/>
  <c r="H71" i="37"/>
  <c r="I56"/>
  <c r="I55"/>
  <c r="H74"/>
  <c r="H72" s="1"/>
  <c r="I74"/>
  <c r="E13" i="41"/>
  <c r="E17"/>
  <c r="E15" s="1"/>
  <c r="D13"/>
  <c r="D17"/>
  <c r="D15" s="1"/>
  <c r="E11"/>
  <c r="D11"/>
  <c r="E24"/>
  <c r="E23" s="1"/>
  <c r="E20" s="1"/>
  <c r="D24"/>
  <c r="D23" s="1"/>
  <c r="D20" s="1"/>
  <c r="E21"/>
  <c r="D21"/>
  <c r="E26"/>
  <c r="D26"/>
  <c r="E31"/>
  <c r="E33"/>
  <c r="E35"/>
  <c r="D31"/>
  <c r="D35"/>
  <c r="G9" i="54"/>
  <c r="G8" s="1"/>
  <c r="G7" s="1"/>
  <c r="G31"/>
  <c r="H31"/>
  <c r="I24"/>
  <c r="H24"/>
  <c r="I31"/>
  <c r="G54"/>
  <c r="G53"/>
  <c r="G52" s="1"/>
  <c r="G51" s="1"/>
  <c r="G50" s="1"/>
  <c r="G42"/>
  <c r="G39"/>
  <c r="G24"/>
  <c r="H42" i="37"/>
  <c r="C7" i="26"/>
  <c r="C13"/>
  <c r="H97" i="37"/>
  <c r="H95"/>
  <c r="H81" s="1"/>
  <c r="H88"/>
  <c r="H86"/>
  <c r="H62"/>
  <c r="H61"/>
  <c r="H60" s="1"/>
  <c r="H59" s="1"/>
  <c r="H28"/>
  <c r="H9"/>
  <c r="H8" s="1"/>
  <c r="H7" s="1"/>
  <c r="C10" i="51"/>
  <c r="D10" i="52"/>
  <c r="E23" i="53"/>
  <c r="E21"/>
  <c r="E19"/>
  <c r="E15"/>
  <c r="E13"/>
  <c r="E7"/>
  <c r="I28" i="37"/>
  <c r="D18" i="43"/>
  <c r="D16" s="1"/>
  <c r="D36"/>
  <c r="D34"/>
  <c r="D32"/>
  <c r="D27"/>
  <c r="D25"/>
  <c r="D24"/>
  <c r="D21" s="1"/>
  <c r="D22"/>
  <c r="D14"/>
  <c r="D11" s="1"/>
  <c r="D12"/>
  <c r="D31"/>
  <c r="D30" s="1"/>
  <c r="I76" i="54"/>
  <c r="I72"/>
  <c r="H72"/>
  <c r="H76"/>
  <c r="H74"/>
  <c r="I74"/>
  <c r="I63"/>
  <c r="H63"/>
  <c r="I54"/>
  <c r="I53" s="1"/>
  <c r="I52" s="1"/>
  <c r="I51" s="1"/>
  <c r="H54"/>
  <c r="H53"/>
  <c r="H52" s="1"/>
  <c r="H51" s="1"/>
  <c r="I97" i="37"/>
  <c r="I39" i="54"/>
  <c r="H39"/>
  <c r="I42"/>
  <c r="H42"/>
  <c r="I64" i="37"/>
  <c r="H17" i="54"/>
  <c r="H16"/>
  <c r="D10" i="51"/>
  <c r="E21" i="42"/>
  <c r="F21"/>
  <c r="D21"/>
  <c r="F22" i="43"/>
  <c r="E22"/>
  <c r="I70" i="54"/>
  <c r="H70"/>
  <c r="H67" s="1"/>
  <c r="G70"/>
  <c r="G67" s="1"/>
  <c r="H20"/>
  <c r="I20"/>
  <c r="G20"/>
  <c r="G19" s="1"/>
  <c r="G6" s="1"/>
  <c r="I17"/>
  <c r="I16" s="1"/>
  <c r="I13"/>
  <c r="I12" s="1"/>
  <c r="H13"/>
  <c r="H12" s="1"/>
  <c r="I9"/>
  <c r="H9"/>
  <c r="H8"/>
  <c r="H7" s="1"/>
  <c r="I8"/>
  <c r="I7" s="1"/>
  <c r="I62" i="37"/>
  <c r="I61" s="1"/>
  <c r="I60" s="1"/>
  <c r="I59" s="1"/>
  <c r="D23" i="53"/>
  <c r="D21"/>
  <c r="C21"/>
  <c r="D19"/>
  <c r="C19"/>
  <c r="D15"/>
  <c r="C15"/>
  <c r="C27" s="1"/>
  <c r="C24" s="1"/>
  <c r="D13"/>
  <c r="D7"/>
  <c r="D27" s="1"/>
  <c r="E10" i="52"/>
  <c r="F36" i="43"/>
  <c r="E36"/>
  <c r="F34"/>
  <c r="E34"/>
  <c r="F32"/>
  <c r="F31" s="1"/>
  <c r="F30" s="1"/>
  <c r="E32"/>
  <c r="F27"/>
  <c r="E27"/>
  <c r="F25"/>
  <c r="F24"/>
  <c r="F21" s="1"/>
  <c r="E25"/>
  <c r="E24" s="1"/>
  <c r="E21" s="1"/>
  <c r="F18"/>
  <c r="F16" s="1"/>
  <c r="E18"/>
  <c r="E16" s="1"/>
  <c r="F14"/>
  <c r="E14"/>
  <c r="E11" s="1"/>
  <c r="F12"/>
  <c r="E12"/>
  <c r="D36" i="42"/>
  <c r="F34"/>
  <c r="E34"/>
  <c r="D34"/>
  <c r="D30"/>
  <c r="D29" s="1"/>
  <c r="F26"/>
  <c r="E26"/>
  <c r="D26"/>
  <c r="F24"/>
  <c r="F23" s="1"/>
  <c r="F20" s="1"/>
  <c r="E24"/>
  <c r="D24"/>
  <c r="D23"/>
  <c r="D20" s="1"/>
  <c r="E23"/>
  <c r="E20" s="1"/>
  <c r="F17"/>
  <c r="F15" s="1"/>
  <c r="E17"/>
  <c r="E15" s="1"/>
  <c r="D17"/>
  <c r="D15" s="1"/>
  <c r="F13"/>
  <c r="F10" s="1"/>
  <c r="E13"/>
  <c r="D13"/>
  <c r="F11"/>
  <c r="E11"/>
  <c r="D11"/>
  <c r="F13" i="41"/>
  <c r="G13"/>
  <c r="F33"/>
  <c r="G33"/>
  <c r="G35"/>
  <c r="G31"/>
  <c r="G30" s="1"/>
  <c r="G29" s="1"/>
  <c r="G26"/>
  <c r="G24"/>
  <c r="G23" s="1"/>
  <c r="G20" s="1"/>
  <c r="G17"/>
  <c r="G15" s="1"/>
  <c r="G11"/>
  <c r="F35"/>
  <c r="F31"/>
  <c r="F26"/>
  <c r="F24"/>
  <c r="F23" s="1"/>
  <c r="F20" s="1"/>
  <c r="F17"/>
  <c r="F15" s="1"/>
  <c r="F11"/>
  <c r="C16" i="1"/>
  <c r="C15" s="1"/>
  <c r="C14" s="1"/>
  <c r="C12"/>
  <c r="C11" s="1"/>
  <c r="C10" s="1"/>
  <c r="C9" s="1"/>
  <c r="D16" i="40"/>
  <c r="D15"/>
  <c r="D14" s="1"/>
  <c r="J16"/>
  <c r="J15" s="1"/>
  <c r="I16"/>
  <c r="I15" s="1"/>
  <c r="H16"/>
  <c r="H15" s="1"/>
  <c r="G16"/>
  <c r="G15" s="1"/>
  <c r="F16"/>
  <c r="F15" s="1"/>
  <c r="E16"/>
  <c r="E15" s="1"/>
  <c r="C16"/>
  <c r="C15" s="1"/>
  <c r="C14" s="1"/>
  <c r="J13"/>
  <c r="I13"/>
  <c r="H13"/>
  <c r="G13"/>
  <c r="F13"/>
  <c r="E13"/>
  <c r="J12"/>
  <c r="I12"/>
  <c r="I11" s="1"/>
  <c r="I10" s="1"/>
  <c r="H12"/>
  <c r="H11" s="1"/>
  <c r="H10" s="1"/>
  <c r="H7" s="1"/>
  <c r="G12"/>
  <c r="G11" s="1"/>
  <c r="F12"/>
  <c r="F11" s="1"/>
  <c r="E12"/>
  <c r="E11" s="1"/>
  <c r="E10" s="1"/>
  <c r="D12"/>
  <c r="D11" s="1"/>
  <c r="D10" s="1"/>
  <c r="D9" s="1"/>
  <c r="C12"/>
  <c r="C11"/>
  <c r="C10" s="1"/>
  <c r="J11"/>
  <c r="J10" s="1"/>
  <c r="J7" s="1"/>
  <c r="J9"/>
  <c r="I9"/>
  <c r="H9"/>
  <c r="G9"/>
  <c r="F9"/>
  <c r="E9"/>
  <c r="I23" i="37"/>
  <c r="I95"/>
  <c r="I84"/>
  <c r="H84"/>
  <c r="H36"/>
  <c r="I36"/>
  <c r="I106"/>
  <c r="I105" s="1"/>
  <c r="D7" i="26"/>
  <c r="H18" i="37"/>
  <c r="H19" i="24"/>
  <c r="I21"/>
  <c r="I85"/>
  <c r="I84"/>
  <c r="I83" s="1"/>
  <c r="I18" i="37"/>
  <c r="H64"/>
  <c r="I28" i="24"/>
  <c r="I27"/>
  <c r="H67"/>
  <c r="I69"/>
  <c r="I58"/>
  <c r="I57"/>
  <c r="H25"/>
  <c r="I29"/>
  <c r="I37"/>
  <c r="I23"/>
  <c r="H37"/>
  <c r="H23"/>
  <c r="H57"/>
  <c r="H55"/>
  <c r="H54" s="1"/>
  <c r="H53" s="1"/>
  <c r="H52" s="1"/>
  <c r="D12" i="1"/>
  <c r="D11" s="1"/>
  <c r="D10" s="1"/>
  <c r="D9" s="1"/>
  <c r="H23" i="37"/>
  <c r="I9"/>
  <c r="I8" s="1"/>
  <c r="I7" s="1"/>
  <c r="I13"/>
  <c r="I12"/>
  <c r="G18"/>
  <c r="G23"/>
  <c r="G21" s="1"/>
  <c r="I35"/>
  <c r="H68"/>
  <c r="H67" s="1"/>
  <c r="H66" s="1"/>
  <c r="I68"/>
  <c r="I67" s="1"/>
  <c r="I66" s="1"/>
  <c r="G76"/>
  <c r="G88"/>
  <c r="G81" s="1"/>
  <c r="G70" s="1"/>
  <c r="I72"/>
  <c r="I87"/>
  <c r="I86"/>
  <c r="I88"/>
  <c r="H106"/>
  <c r="I10" i="24"/>
  <c r="I9" s="1"/>
  <c r="I8" s="1"/>
  <c r="I14"/>
  <c r="I13"/>
  <c r="I47"/>
  <c r="I46" s="1"/>
  <c r="I45" s="1"/>
  <c r="I65"/>
  <c r="I64" s="1"/>
  <c r="I70"/>
  <c r="I75"/>
  <c r="I74" s="1"/>
  <c r="I71" s="1"/>
  <c r="I76"/>
  <c r="I54"/>
  <c r="I53" s="1"/>
  <c r="I52" s="1"/>
  <c r="I61"/>
  <c r="I60" s="1"/>
  <c r="I59" s="1"/>
  <c r="H61"/>
  <c r="H60" s="1"/>
  <c r="H59" s="1"/>
  <c r="H64"/>
  <c r="H63"/>
  <c r="H84"/>
  <c r="H83" s="1"/>
  <c r="C21" i="26"/>
  <c r="C19"/>
  <c r="C27" s="1"/>
  <c r="C24" s="1"/>
  <c r="C15"/>
  <c r="D21"/>
  <c r="D15"/>
  <c r="D19"/>
  <c r="I36" i="24"/>
  <c r="D13" i="26"/>
  <c r="D23"/>
  <c r="I20" i="24"/>
  <c r="I19" s="1"/>
  <c r="G76"/>
  <c r="G71"/>
  <c r="G67"/>
  <c r="G25"/>
  <c r="G22" s="1"/>
  <c r="G19"/>
  <c r="D16" i="1"/>
  <c r="D15"/>
  <c r="D14" s="1"/>
  <c r="E9"/>
  <c r="F9"/>
  <c r="G9"/>
  <c r="H9"/>
  <c r="I9"/>
  <c r="E13"/>
  <c r="E16"/>
  <c r="E15" s="1"/>
  <c r="F13"/>
  <c r="F16"/>
  <c r="G13"/>
  <c r="G16"/>
  <c r="G15"/>
  <c r="H13"/>
  <c r="H16"/>
  <c r="H15" s="1"/>
  <c r="I13"/>
  <c r="I16"/>
  <c r="I15" s="1"/>
  <c r="I12"/>
  <c r="I11"/>
  <c r="I10" s="1"/>
  <c r="F12"/>
  <c r="F11" s="1"/>
  <c r="F10" s="1"/>
  <c r="F7" s="1"/>
  <c r="G12"/>
  <c r="G11"/>
  <c r="G10" s="1"/>
  <c r="H12"/>
  <c r="H11" s="1"/>
  <c r="H10" s="1"/>
  <c r="H7" s="1"/>
  <c r="E12"/>
  <c r="E11"/>
  <c r="E10" s="1"/>
  <c r="E7" s="1"/>
  <c r="F15"/>
  <c r="I42" i="37"/>
  <c r="I21" s="1"/>
  <c r="I76"/>
  <c r="H54"/>
  <c r="H53" s="1"/>
  <c r="H52" s="1"/>
  <c r="I46" i="54"/>
  <c r="I45" s="1"/>
  <c r="I44" s="1"/>
  <c r="D10" i="42" l="1"/>
  <c r="D9" s="1"/>
  <c r="F11" i="43"/>
  <c r="F10" s="1"/>
  <c r="F40" s="1"/>
  <c r="J7" i="60"/>
  <c r="I54" i="37"/>
  <c r="I53" s="1"/>
  <c r="I52" s="1"/>
  <c r="I56" i="54"/>
  <c r="I57" s="1"/>
  <c r="J71" i="60"/>
  <c r="J82"/>
  <c r="I22" i="37"/>
  <c r="G7" i="1"/>
  <c r="I7"/>
  <c r="G63" i="24"/>
  <c r="F10" i="40"/>
  <c r="F7" s="1"/>
  <c r="E10" i="42"/>
  <c r="E9" s="1"/>
  <c r="E31" i="43"/>
  <c r="E30" s="1"/>
  <c r="I19" i="54"/>
  <c r="E30" i="41"/>
  <c r="E29" s="1"/>
  <c r="D10"/>
  <c r="D9" s="1"/>
  <c r="D39" s="1"/>
  <c r="G46" i="54"/>
  <c r="G45" s="1"/>
  <c r="G44" s="1"/>
  <c r="I20" i="58"/>
  <c r="I7" s="1"/>
  <c r="J47"/>
  <c r="J46" s="1"/>
  <c r="J45" s="1"/>
  <c r="I59"/>
  <c r="I57" s="1"/>
  <c r="J68"/>
  <c r="I71" i="60"/>
  <c r="I109" s="1"/>
  <c r="I81" i="37"/>
  <c r="I70" s="1"/>
  <c r="I71" s="1"/>
  <c r="F10" i="41"/>
  <c r="F9" s="1"/>
  <c r="F39" s="1"/>
  <c r="E10"/>
  <c r="I6" i="37"/>
  <c r="H21"/>
  <c r="H22" s="1"/>
  <c r="H22" i="24"/>
  <c r="H7" s="1"/>
  <c r="H86" s="1"/>
  <c r="I67"/>
  <c r="I7" i="40"/>
  <c r="F30" i="41"/>
  <c r="F29" s="1"/>
  <c r="K23" i="60"/>
  <c r="D27" i="26"/>
  <c r="I25" i="24"/>
  <c r="I22" s="1"/>
  <c r="G10" i="40"/>
  <c r="G7" s="1"/>
  <c r="G10" i="41"/>
  <c r="G9" s="1"/>
  <c r="G39" s="1"/>
  <c r="F9" i="42"/>
  <c r="F42" s="1"/>
  <c r="H19" i="54"/>
  <c r="I67"/>
  <c r="E27" i="53"/>
  <c r="D30" i="41"/>
  <c r="D29" s="1"/>
  <c r="J20" i="58"/>
  <c r="J59"/>
  <c r="J60" i="60"/>
  <c r="F30" i="42"/>
  <c r="F29" s="1"/>
  <c r="E30"/>
  <c r="E29" s="1"/>
  <c r="D42"/>
  <c r="H6" i="37"/>
  <c r="H108" s="1"/>
  <c r="I7" i="24"/>
  <c r="G86"/>
  <c r="I63"/>
  <c r="E10" i="43"/>
  <c r="E40" s="1"/>
  <c r="G79" i="54"/>
  <c r="G108" i="37"/>
  <c r="E7" i="40"/>
  <c r="H6" i="54"/>
  <c r="D10" i="43"/>
  <c r="D40" s="1"/>
  <c r="H70" i="37"/>
  <c r="J7" i="58"/>
  <c r="J57"/>
  <c r="J58" s="1"/>
  <c r="K7" i="60"/>
  <c r="K109" s="1"/>
  <c r="K71"/>
  <c r="K72" s="1"/>
  <c r="I6" i="54"/>
  <c r="H56"/>
  <c r="H57" s="1"/>
  <c r="E9" i="41"/>
  <c r="E39" s="1"/>
  <c r="H7" i="58"/>
  <c r="H80" s="1"/>
  <c r="I58" l="1"/>
  <c r="I80"/>
  <c r="I108" i="37"/>
  <c r="J109" i="60"/>
  <c r="I79" i="54"/>
  <c r="J80" i="58"/>
  <c r="I86" i="24"/>
  <c r="E42" i="42"/>
  <c r="H79" i="54"/>
</calcChain>
</file>

<file path=xl/sharedStrings.xml><?xml version="1.0" encoding="utf-8"?>
<sst xmlns="http://schemas.openxmlformats.org/spreadsheetml/2006/main" count="2649" uniqueCount="552">
  <si>
    <t xml:space="preserve">Функционирование высшего должностного лица субъекта Российской Федерации и муниципального образования </t>
  </si>
  <si>
    <t>99 0 00 1810</t>
  </si>
  <si>
    <t>Обеспечение проведения выборов  главы поселения</t>
  </si>
  <si>
    <t xml:space="preserve">Обеспечение проведения выборов депутатов сельского Совета </t>
  </si>
  <si>
    <t>99 0 0Л8012</t>
  </si>
  <si>
    <t>Условно утвержденные расходы</t>
  </si>
  <si>
    <t>99 9 00 00000</t>
  </si>
  <si>
    <t>870</t>
  </si>
  <si>
    <t>Защита населения и территории от последствий чрезвычайных ситуаций</t>
  </si>
  <si>
    <t>МП "Комплексное  совершенствование социально-экономических процессов территории Усть-Мунинского  сельского поселения" на 2019-2022 годы"</t>
  </si>
  <si>
    <t>Повышение эффективности управления и распоряжения земельными ресурсами поселения.</t>
  </si>
  <si>
    <t>02 1 01 03000</t>
  </si>
  <si>
    <t>02 2 01 06001</t>
  </si>
  <si>
    <t>02201 Т0000</t>
  </si>
  <si>
    <t>02 1 01 00000</t>
  </si>
  <si>
    <t>02  2 01 М0000</t>
  </si>
  <si>
    <t>02 2 01 М0000</t>
  </si>
  <si>
    <t>02 201 000Б0</t>
  </si>
  <si>
    <t>02 201 000Б1</t>
  </si>
  <si>
    <t>02 201 000Б2</t>
  </si>
  <si>
    <t>02 201 000Б3</t>
  </si>
  <si>
    <t>02 201 000Б4</t>
  </si>
  <si>
    <t>02 201 000Б5</t>
  </si>
  <si>
    <t>Изменения        (+,-)</t>
  </si>
  <si>
    <t>сумма с учетом изменений</t>
  </si>
  <si>
    <t>02 1</t>
  </si>
  <si>
    <t>Подпрограмма "Совершенствоание экономического и налогового потенциала"</t>
  </si>
  <si>
    <t xml:space="preserve">Сумма на 2021год                      </t>
  </si>
  <si>
    <t>Распределение бюджетных ассигнований по разделам, подразделам, целевым статьям (муниципальным)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на плановый период 2020 и 2021 годов</t>
  </si>
  <si>
    <t>Сумма с учтем изменений на 2020 год</t>
  </si>
  <si>
    <t>МП "Комплексное  совершенствование социально-экономических процессов территории Усть-Мунинского  сельского поселения" на 2019-2022 годы".Совершенствование экономического и налогового потенциала"</t>
  </si>
  <si>
    <t>02 2 01 00000</t>
  </si>
  <si>
    <t>99 0 00 Т0000</t>
  </si>
  <si>
    <t>02 2 01 Т000</t>
  </si>
  <si>
    <t>02  2 01 Т0000</t>
  </si>
  <si>
    <t>02  2 01Т0000</t>
  </si>
  <si>
    <t>Непрограммные направления деятельности органов местного самоуправления. Расходы за счет средств дотации на выравнивание бюджетной обеспеченности поселений из Регионального фонда финансовой поддержки поселений</t>
  </si>
  <si>
    <t>Непрограммные направления деятельности органов местного самоуправления. Резервный фонд муниципального образования Усть-Мунинское сельское поселение</t>
  </si>
  <si>
    <t>Фонд оплаты труда государственных (муниципальных) органов. Расходы за счет дотаций из районоого бюджета</t>
  </si>
  <si>
    <t>Сумма  на 2021 год</t>
  </si>
  <si>
    <t>Сумма на 2020  год</t>
  </si>
  <si>
    <t>изменения   (+,_)</t>
  </si>
  <si>
    <t>Сумма на 2019 год с учетом изменений</t>
  </si>
  <si>
    <t>Объем поступлений доходов в бюджет муниципального образования Усть-Мунинское сельское поселение в плановом периоде 2020 и 2021 годов</t>
  </si>
  <si>
    <t>сумма  с учетом изменений</t>
  </si>
  <si>
    <t>02 2 00 00000</t>
  </si>
  <si>
    <t>02  2 01 00000</t>
  </si>
  <si>
    <t>Подпрограмма «Устойчивое совершенствование систем жизнеобеспечения»</t>
  </si>
  <si>
    <t>Расходы за счет средств дотации на выравнивание бюджетной обеспеченности поселений из Районного фонда финансовой поддержки поселений</t>
  </si>
  <si>
    <t>Мероприятия по повышению уровня благоустройства территории поселения за счет налоговых и неналоговых поступлений</t>
  </si>
  <si>
    <t xml:space="preserve"> Мероприятие по организации сбора и вывоза бытовых отходов и мусора </t>
  </si>
  <si>
    <t>Осуществление переданных полномочий по дорожной деятельности в отношении дорог местного значения</t>
  </si>
  <si>
    <t>Содержание мест захоронения (кладбищ).</t>
  </si>
  <si>
    <t>Прочие  расходы, связанные с благоустройством территории поселения.</t>
  </si>
  <si>
    <t>Подпрограмма «Устойчивое совершенствование систем жизнеобеспечения» .</t>
  </si>
  <si>
    <t>Непрограммные направления деятельности органов местного самоуправления</t>
  </si>
  <si>
    <t xml:space="preserve"> </t>
  </si>
  <si>
    <t>Расходы на выплаты по оплате труда и начисления на нее работников администрации сельского поселения</t>
  </si>
  <si>
    <t xml:space="preserve">Расходы за счет средств дотации на выравнивание бюджетной обеспеченности поселений из Районного фонда финансовой поддержки поселений </t>
  </si>
  <si>
    <r>
      <t xml:space="preserve">Освещение улиц. </t>
    </r>
    <r>
      <rPr>
        <sz val="12"/>
        <rFont val="Times New Roman"/>
        <family val="1"/>
        <charset val="204"/>
      </rPr>
      <t>Прочая закупка товаров, работ и услуг для обеспечения государственных (муниципальных) нуж</t>
    </r>
  </si>
  <si>
    <t>02 2 01Т0000</t>
  </si>
  <si>
    <t>02 2 01 Т0000</t>
  </si>
  <si>
    <t xml:space="preserve">     Прочая закупка товаров, работ и услуг для обеспечения государственных (муниципальных) нужд</t>
  </si>
  <si>
    <t xml:space="preserve">Прочие расходы, связанные с благоустройством территории поселения.  </t>
  </si>
  <si>
    <t>Содержание мест захоронения(кладбища)</t>
  </si>
  <si>
    <t xml:space="preserve"> Прочие расходы, связанные  с благоустройством территории поселения</t>
  </si>
  <si>
    <t>Сумма  с учетом изменений на 2020 год</t>
  </si>
  <si>
    <t>Распределение
бюджетных ассигнований по разделам, подразделам классификации расходов бюджета муниципального образования Усть-Мунинское сельское поселение на плановый период 2020 и 2021 годов</t>
  </si>
  <si>
    <t>изменение(-,+)</t>
  </si>
  <si>
    <t>изменение   (+,_)</t>
  </si>
  <si>
    <t xml:space="preserve">Сумма на 2020 год    с учетом изменений                   </t>
  </si>
  <si>
    <t>Изменения      (+,_)</t>
  </si>
  <si>
    <t>изменения   (+,_) на 2020 год</t>
  </si>
  <si>
    <t>Расходы за счет дотации на выравнивание уровня бюджетной обеспеченности поселений израйонного фонда финансовой поддержки поселений</t>
  </si>
  <si>
    <t>99 0 00 0000</t>
  </si>
  <si>
    <t>12,5</t>
  </si>
  <si>
    <t>3,8</t>
  </si>
  <si>
    <t>Уплата налогов, сборов</t>
  </si>
  <si>
    <t>-71,05</t>
  </si>
  <si>
    <t>-415,1</t>
  </si>
  <si>
    <t>-248,64</t>
  </si>
  <si>
    <t>30</t>
  </si>
  <si>
    <t>20,26</t>
  </si>
  <si>
    <t>Расходы на обеспечение функций администрации сельского поселения</t>
  </si>
  <si>
    <t>Ведомственная структура расходов бюджета муниципального образования "Усть-Мунинское сельское поселение"  на плановый период 2020 и 2021 годов</t>
  </si>
  <si>
    <t>Программа муниципальных внутренних заимствований муниципального образования " Усть-Мунинское сельское поселение"  на 2019 год</t>
  </si>
  <si>
    <t>02201 000Б3</t>
  </si>
  <si>
    <t>2 02 35000 00 0000 150</t>
  </si>
  <si>
    <t>2 02 15000 00 0000 150</t>
  </si>
  <si>
    <t>изменения (-,+) на 2020г.</t>
  </si>
  <si>
    <t>Дефицит бюджета</t>
  </si>
  <si>
    <t>в том числе:</t>
  </si>
  <si>
    <t>Код бюджетной классификации</t>
  </si>
  <si>
    <t xml:space="preserve">Сумма </t>
  </si>
  <si>
    <t>ВСЕГО РАСХОДОВ</t>
  </si>
  <si>
    <t>Благоустройство</t>
  </si>
  <si>
    <t>ЖИЛИЩНО-КОММУНАЛЬНОЕ ХОЗЯЙСТВО</t>
  </si>
  <si>
    <t>НАЦИОНАЛЬНАЯ ЭКОНОМИКА</t>
  </si>
  <si>
    <t>Обеспечение пожарной безопасности</t>
  </si>
  <si>
    <t>НАЦИОНАЛЬНАЯ БЕЗОПАСНОСТЬ И ПРАВООХРАНИТЕЛЬНАЯ ДЕЯТЕЛЬНОСТЬ</t>
  </si>
  <si>
    <t>НАЦИОНАЛЬНАЯ ОБОРОНА</t>
  </si>
  <si>
    <t>Другие 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</si>
  <si>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</si>
  <si>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</si>
  <si>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 показателя</t>
  </si>
  <si>
    <t>тыс. руб.</t>
  </si>
  <si>
    <t>Наименование показателей</t>
  </si>
  <si>
    <t>3</t>
  </si>
  <si>
    <t>4</t>
  </si>
  <si>
    <t>5</t>
  </si>
  <si>
    <t>0100</t>
  </si>
  <si>
    <t>0113</t>
  </si>
  <si>
    <t>0200</t>
  </si>
  <si>
    <t>Мобилизационная и вневойсковая подготовка</t>
  </si>
  <si>
    <t>0203</t>
  </si>
  <si>
    <t>0300</t>
  </si>
  <si>
    <t>0310</t>
  </si>
  <si>
    <t>0400</t>
  </si>
  <si>
    <t>0500</t>
  </si>
  <si>
    <t>0503</t>
  </si>
  <si>
    <t>1400</t>
  </si>
  <si>
    <t>1403</t>
  </si>
  <si>
    <t>0102</t>
  </si>
  <si>
    <t>МЕЖБЮДЖЕТНЫЕ ТРАНСФЕРТЫ ОБЩЕГО ХАРАКТЕРА БЮДЖЕТАМ СУБЪЕКТОВ РОССИЙСКОЙ ФЕДЕРАЦИИ И МУНИЦИПАЛЬНЫХ ОБРАЗОВАНИЙ</t>
  </si>
  <si>
    <t>Прочие межбюджетные трансферты общего характера</t>
  </si>
  <si>
    <t>(тыс. рублей)</t>
  </si>
  <si>
    <t>Раздел, подраздел</t>
  </si>
  <si>
    <t>Раздел</t>
  </si>
  <si>
    <t>Целевая статья</t>
  </si>
  <si>
    <t>Вид расходов</t>
  </si>
  <si>
    <t>2</t>
  </si>
  <si>
    <t>01</t>
  </si>
  <si>
    <t>Общегосударственные вопросы</t>
  </si>
  <si>
    <t>02</t>
  </si>
  <si>
    <t>13</t>
  </si>
  <si>
    <t>Национальная оборона</t>
  </si>
  <si>
    <t>03</t>
  </si>
  <si>
    <t>05</t>
  </si>
  <si>
    <t>99 0 00 Л8011</t>
  </si>
  <si>
    <t>Централизованное обслуживание администрации сельского поселения</t>
  </si>
  <si>
    <t>99 0 00 Ц8010</t>
  </si>
  <si>
    <t>Осуществление первичного воинского учета на территориях, где отсутствуют военные комиссариаты</t>
  </si>
  <si>
    <t>99 0 00 51180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</si>
  <si>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</si>
  <si>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</si>
  <si>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121</t>
  </si>
  <si>
    <t>Закупка товаров, работ, услуг в сфере информационно-коммуникационных технологий</t>
  </si>
  <si>
    <t>242</t>
  </si>
  <si>
    <t xml:space="preserve">Прочая закупка товаров, работ и услуг для обеспечения государственных (муниципальных) нужд
</t>
  </si>
  <si>
    <t>244</t>
  </si>
  <si>
    <t>Прочая закупка товаров, работ и услуг для обеспечения государственных (муниципальных) нужд</t>
  </si>
  <si>
    <t>Уплата налога на имущество организаций и земельного налога</t>
  </si>
  <si>
    <t>Уплата прочих налогов, сборов</t>
  </si>
  <si>
    <t>000</t>
  </si>
  <si>
    <t>Источники внутреннего финансирования  дефицитов бюджетов</t>
  </si>
  <si>
    <t>000 01 00 00 00 00 0000 000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</si>
  <si>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</si>
  <si>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</si>
  <si>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</si>
  <si>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</si>
  <si>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</si>
  <si>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</si>
  <si>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</si>
  <si>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</si>
  <si>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</si>
  <si>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801 01 05 00 00 00 0000 000</t>
  </si>
  <si>
    <t>801 01 05 00 00 00 0000 500</t>
  </si>
  <si>
    <t>801 01 05 02 00 00 0000 500</t>
  </si>
  <si>
    <t>801 01 05 02 01 00 0000 510</t>
  </si>
  <si>
    <t>801 01 05 02 01 10 0000 510</t>
  </si>
  <si>
    <t>801 01 05 00 00 00 0000 600</t>
  </si>
  <si>
    <t>801 01 05 02 00 00 0000 600</t>
  </si>
  <si>
    <t>801 01 05 02 01 00 0000 610</t>
  </si>
  <si>
    <t>801 01 05 02 01 10 0000 610</t>
  </si>
  <si>
    <t>00</t>
  </si>
  <si>
    <t>01 1 01 Т1000</t>
  </si>
  <si>
    <t>Резервные фонды</t>
  </si>
  <si>
    <t>0111</t>
  </si>
  <si>
    <t>Резервный фонд муниципального образования Усть-Мунинское сельское поселение</t>
  </si>
  <si>
    <t>11</t>
  </si>
  <si>
    <t>00 0 00 00000</t>
  </si>
  <si>
    <t>99 0 00 000Ш0</t>
  </si>
  <si>
    <t>99 0 00 45900</t>
  </si>
  <si>
    <t>99 0 00 Т0251</t>
  </si>
  <si>
    <t>01 2 01 Т0251</t>
  </si>
  <si>
    <t>Под-раздел</t>
  </si>
  <si>
    <t>99 0 00 Л8012</t>
  </si>
  <si>
    <t>Расходы за счет средств дотации на выравнивание бюджетной обеспеченности поселений из Регионального фонда финансовой поддержки поселений</t>
  </si>
  <si>
    <t>Непрограммные направления деятельности органов местного самоуправления.    Материально-техническое обеспечение администрации сельского поселения</t>
  </si>
  <si>
    <t>99 0 00 Л8010</t>
  </si>
  <si>
    <t>Непрограммные направления деятельности органов местного самоуправления.Расходы за счет средств дотации на выравнивание бюджетной обеспеченности поселений из Районного фонда финансовой поддержки поселений</t>
  </si>
  <si>
    <t>01 201 000Б0</t>
  </si>
  <si>
    <r>
      <t>Прочие расходы, связанные с благоустройством территории поселения</t>
    </r>
    <r>
      <rPr>
        <sz val="12"/>
        <rFont val="Times New Roman"/>
        <family val="1"/>
        <charset val="204"/>
      </rPr>
      <t>.</t>
    </r>
    <r>
      <rPr>
        <b/>
        <sz val="12"/>
        <rFont val="Times New Roman"/>
        <family val="1"/>
        <charset val="204"/>
      </rPr>
      <t>Прочая закупка товаров, работ и услуг для обеспечения государственных (муниципальных) нужд</t>
    </r>
  </si>
  <si>
    <r>
      <t>Организация сбора и вывоза бытовых отходов и мусора</t>
    </r>
    <r>
      <rPr>
        <sz val="12"/>
        <rFont val="Times New Roman"/>
        <family val="1"/>
        <charset val="204"/>
      </rPr>
      <t>Прочая закупка товаров, работ и услуг для обеспечения государственных (муниципальных) нужд</t>
    </r>
  </si>
  <si>
    <r>
      <t>Освещение улиц.</t>
    </r>
    <r>
      <rPr>
        <sz val="12"/>
        <rFont val="Times New Roman"/>
        <family val="1"/>
        <charset val="204"/>
      </rPr>
      <t>Прочая закупка товаров, работ и услуг для обеспечения государственных (муниципальных) нуж</t>
    </r>
  </si>
  <si>
    <r>
      <t>Подпрограмма «Устойчивое совершенствование систем жизнеобеспечения» .</t>
    </r>
    <r>
      <rPr>
        <b/>
        <sz val="11"/>
        <rFont val="Times New Roman"/>
        <family val="1"/>
        <charset val="204"/>
      </rPr>
      <t>Расходы за счет средств дотации на выравнивание бюджетной обеспеченности поселений из Районного фонда финансовой поддержки поселений на благоустройство территории</t>
    </r>
  </si>
  <si>
    <t>01 201 000Б1</t>
  </si>
  <si>
    <t>01 201 000Б2</t>
  </si>
  <si>
    <r>
      <t>Содержание мест захоронения.</t>
    </r>
    <r>
      <rPr>
        <sz val="12"/>
        <rFont val="Times New Roman"/>
        <family val="1"/>
        <charset val="204"/>
      </rPr>
      <t>Прочая закупка товаров, работ и услуг для обеспечения государственных (муниципальных) нужд</t>
    </r>
  </si>
  <si>
    <t>01 201 000Б5</t>
  </si>
  <si>
    <t>01 201 000Б3</t>
  </si>
  <si>
    <t>01 201 000Б4</t>
  </si>
  <si>
    <t>Подпрограмма «Устойчивое совершенствование систем жизнеобеспечения». Благоустройство.Мероприятия по повышению уровня благоустройства территории поселения за счет налоговых и неналоговых поступлений</t>
  </si>
  <si>
    <t xml:space="preserve">Подпрограмма «Устойчивое совершенствование систем жизнеобеспечения». Благоустройство Мероприятия по освещению улиц. </t>
  </si>
  <si>
    <t>0000 000000</t>
  </si>
  <si>
    <t>00000 00000</t>
  </si>
  <si>
    <t>Мероприятия по ремонту и содержанию автомобильных дорог, местного значения и искусственных сооружений на них</t>
  </si>
  <si>
    <t xml:space="preserve">Подпрограмма «Устойчивое совершенствование систем жизнеобеспечения». Благоустройство Мероприятие по организации сбора и вывоза бытовых отходов и мусора. </t>
  </si>
  <si>
    <t>Прочие  мероприятия по расходам, связанные с благоустройством территории поселения.</t>
  </si>
  <si>
    <t>Сумма на 2018 год</t>
  </si>
  <si>
    <t>Обеспечение проведения выборов и референдумов</t>
  </si>
  <si>
    <t>0107</t>
  </si>
  <si>
    <t>Непрограммные направления деятельности органов местного самоуправления муниципального образования "Усть-Мунинское сельское поселение"</t>
  </si>
  <si>
    <t>129</t>
  </si>
  <si>
    <t>Взносы по обязательному страхованию на выплаты денежного содержания и иные выплаты работникам органов местного самоуправления</t>
  </si>
  <si>
    <t>07</t>
  </si>
  <si>
    <t>99 0 00 00000</t>
  </si>
  <si>
    <t>880</t>
  </si>
  <si>
    <t>99 0 00 1830</t>
  </si>
  <si>
    <t>99 0 00 1820</t>
  </si>
  <si>
    <t>99 0 00 000</t>
  </si>
  <si>
    <t>Подпрограмма «Устойчивое совершенствование систем жизнеобеспечения» .Осуществление переданных полномочий по осуществлению полномочий по утилизации ТБО за счет межбюджетных трансфертов из бюджета муниципального района</t>
  </si>
  <si>
    <t>одпрограмма «Устойчивое совершенствование систем жизнеобеспечения» .Осуществление переданных полномочий за счет межбюджетных трансфертов из бюджета муниципального района</t>
  </si>
  <si>
    <t>Осуществление переданных полномочий по дорожной деятельности в отношении дорог местного значения.Содержание дорог местного значения за счет межбюджетных трансфертов</t>
  </si>
  <si>
    <t xml:space="preserve">Резервные средства </t>
  </si>
  <si>
    <t xml:space="preserve">      Функционирование высшего должностного лица субъекта Российской Федерации и муниципального образования </t>
  </si>
  <si>
    <t>Обеспечение проведения выборов  главы муниципального образования Усть-Мунинское сельское поселение</t>
  </si>
  <si>
    <t>Специальные средства</t>
  </si>
  <si>
    <t xml:space="preserve"> Проведения выборов в представительный орган муниципального образования Усть-Мунинское сельское поселение</t>
  </si>
  <si>
    <t>Пожарная безопасность</t>
  </si>
  <si>
    <t>Распределение бюджетных ассигнований по разделам, подразделам, целевым статьям (муниципальным)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Усть-Мунинское сельское поселение на 2018 год</t>
  </si>
  <si>
    <t>Изменения(+,-)</t>
  </si>
  <si>
    <t>Отклонение         (+,-)</t>
  </si>
  <si>
    <t>10</t>
  </si>
  <si>
    <t>МП "Комплексное  совершенствование социально-экономических процессов территории Усть-Мунинского  сельского поселения" на 2015-2018 годы"</t>
  </si>
  <si>
    <t>Подпрограмма 2. "Устойчивое  совершенствование систем жизниобеспечения".</t>
  </si>
  <si>
    <t>01 2 01 06001</t>
  </si>
  <si>
    <t>6</t>
  </si>
  <si>
    <t>8</t>
  </si>
  <si>
    <t>Главный распорядитель бюджетных средств</t>
  </si>
  <si>
    <t>09</t>
  </si>
  <si>
    <t>Сельская администрация Усть-Мунинского сельского поселения Майминского района Республики Алтай</t>
  </si>
  <si>
    <t>0309</t>
  </si>
  <si>
    <t>Защита населения и территории от последствий чрезвычайных ситуаций природного и техногенного характера,гражданская оборона</t>
  </si>
  <si>
    <t>99 0 00Л8010</t>
  </si>
  <si>
    <t xml:space="preserve">Защита населения и территории от последствий чрезвычайных ситуаций </t>
  </si>
  <si>
    <t>99 0 00 18010</t>
  </si>
  <si>
    <t>99 0 000 1830</t>
  </si>
  <si>
    <t>0412</t>
  </si>
  <si>
    <t>другие вопросы в области национальной экономики</t>
  </si>
  <si>
    <t>1003</t>
  </si>
  <si>
    <t>Социальное обеспечение населения</t>
  </si>
  <si>
    <t>Расходы на обеспечение функций администрации поселения</t>
  </si>
  <si>
    <t>01201 Т0000</t>
  </si>
  <si>
    <t xml:space="preserve">Обеспечение  первичных мер пожарной безопасности в границах населенных пунктов поселения. </t>
  </si>
  <si>
    <t>Расходы за счет средств дотации на выравнивание бюджетной обеспеченности поселений из бюджета района</t>
  </si>
  <si>
    <t>Другие вопросы в области национальной экономики</t>
  </si>
  <si>
    <t>04</t>
  </si>
  <si>
    <t>12</t>
  </si>
  <si>
    <t>МП "Комплексное  совершенствование социально-экономических процессов территории Усть-Мунинского  сельского поселения" на 2015-2018 годы".Совершенствование экономического и налогового потенциала"</t>
  </si>
  <si>
    <t>01 1 01 00000</t>
  </si>
  <si>
    <t>Повышение эффективности управления и распоряжения земельными ресурсами поселения.Расходы за счет средств дотации на выравнивание бюджетной обеспеченности поселений из бюджета района</t>
  </si>
  <si>
    <t>01 1 01 Т0000</t>
  </si>
  <si>
    <t>01  2 01 Т0000</t>
  </si>
  <si>
    <t>01  2 01 М0000</t>
  </si>
  <si>
    <t>01  2 01Т0000</t>
  </si>
  <si>
    <t>Социальное обеспечение населения.</t>
  </si>
  <si>
    <t>Расходы за счет средств дотации на выравнивание бюджетной обеспеченности поселений из бюджета рйона</t>
  </si>
  <si>
    <t>Иные выплаты населению</t>
  </si>
  <si>
    <t>99000Л8012</t>
  </si>
  <si>
    <t>7</t>
  </si>
  <si>
    <t>Приложение 12 к   решению   Совета депутатов Усть-Мунинского сельского   поселения "О бюджете муниципального образования" Усть-Мунинское сельское поселение"на 2018 год и плановый период 2019 и 2020 годов   № 3-2    от 28.12.2017</t>
  </si>
  <si>
    <t>Расходы за счет межбюджетных трансфертов на исполнение Поручения Главы Республики Алтай, Председателя Правительства №ПГ-189 от 15.03.2018г., в целях поощрения старост сельских поселений по итогам работы за 2017 год.</t>
  </si>
  <si>
    <t>360</t>
  </si>
  <si>
    <t>99 0 00 45800</t>
  </si>
  <si>
    <t xml:space="preserve">Приложение 5 к     решению   Совета депутатов Усть-Мунинского сельского   поселения "О внесении изменений в  бюджет муниципального образования" Усть-Мунинское сельское поселение"на 2018 год и плановый период 2019 и 2020 годов   №      от 14.09.2018 </t>
  </si>
  <si>
    <t>проект</t>
  </si>
  <si>
    <t>08</t>
  </si>
  <si>
    <t>Оссновное мероприятие "Развитие социально-культурной сферы"</t>
  </si>
  <si>
    <t xml:space="preserve"> Культура. Подпрограмма "Совершенствование социально-культурной сферы"</t>
  </si>
  <si>
    <t>0130100000</t>
  </si>
  <si>
    <t>Привличение молодежи к участию в культурно-масссовых мероприятиях</t>
  </si>
  <si>
    <t>0130102000</t>
  </si>
  <si>
    <t>0130103000</t>
  </si>
  <si>
    <t>Создание благоприятных условий для занятий физической культурой и спортом</t>
  </si>
  <si>
    <t>99000Т0000</t>
  </si>
  <si>
    <t>Непрограммные направления деятельности органов местного самоуправления.Расходы на обеспечение функций администрации сельского поселения</t>
  </si>
  <si>
    <t>Освещение улиц.</t>
  </si>
  <si>
    <t>Прочая закупка товаров, работ и услуг для обеспечения государственных (муниципальных) нуж</t>
  </si>
  <si>
    <t xml:space="preserve">Мероприятие по организации сбора и вывоза бытовых отходов и мусора. </t>
  </si>
  <si>
    <t>Культура</t>
  </si>
  <si>
    <t>0801</t>
  </si>
  <si>
    <t>9900045900</t>
  </si>
  <si>
    <t>Расходы за счет межбюджетных трансфертов на исполнение Поручения Главы Республики Алтай, Председателя Правительства №ПГ-189 от 15.03.2018г., в целях поощрения старост сельских поселений по итогам работы за 2017 год. Иные выплаты населению</t>
  </si>
  <si>
    <t>Источники финансирования дефицита  бюджета муниципального образования Усть-Мунинскоесельское поселение на 2019год</t>
  </si>
  <si>
    <t>Код главы администратора</t>
  </si>
  <si>
    <t>Код бюджетной классификации Российской Федерации</t>
  </si>
  <si>
    <t>Наименование доходов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</si>
  <si>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</si>
  <si>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</si>
  <si>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</si>
  <si>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</si>
  <si>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</si>
  <si>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</si>
  <si>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</si>
  <si>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</si>
  <si>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</si>
  <si>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</si>
  <si>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</si>
  <si>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1 06 00000 00 0000 000</t>
  </si>
  <si>
    <t>Налоги на имущество</t>
  </si>
  <si>
    <t>1 06 01000 00 0000 110</t>
  </si>
  <si>
    <t xml:space="preserve">Налог на имущество физических лиц  </t>
  </si>
  <si>
    <t>1 06 06000 00 0000 110</t>
  </si>
  <si>
    <t xml:space="preserve">Земельный налог  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</si>
  <si>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</si>
  <si>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</si>
  <si>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</si>
  <si>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</si>
  <si>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 xml:space="preserve"> 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</si>
  <si>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</si>
  <si>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</si>
  <si>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</si>
  <si>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</si>
  <si>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</si>
  <si>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</si>
  <si>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</si>
  <si>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</si>
  <si>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1 14 06025 10 0000 430</t>
  </si>
  <si>
    <t>-2,6</t>
  </si>
  <si>
    <t>9</t>
  </si>
  <si>
    <t>Главный распоряди-тель бюджетных средств</t>
  </si>
  <si>
    <t>Дотации бюджетам сельских поселений на выравнивание бюджетной обеспеченности за счет  средств республиканского бюджета</t>
  </si>
  <si>
    <t>1 14 02050 10 0000 410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</si>
  <si>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казенных).в части 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</si>
  <si>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казенных),в части  реализации материальных запасов по указанному имуществу</t>
  </si>
  <si>
    <t>Доходы от реализации 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казенных).в части  реализации основных средств по указанному имуществу</t>
  </si>
  <si>
    <t>1 14 02050 10 0000 440</t>
  </si>
  <si>
    <t>Доходы от реализации 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казенных),в части  реализации материальных запасов по указанному имуществу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</si>
  <si>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</si>
  <si>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1 16 0000000 00000 000</t>
  </si>
  <si>
    <t>Штрафы,санкции ,возмещение ущерба</t>
  </si>
  <si>
    <t>1 16 90050 10 0000 140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</si>
  <si>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</si>
  <si>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801</t>
  </si>
  <si>
    <t>1 17 05050 10 0000 180</t>
  </si>
  <si>
    <t>Прочие неналоговые доходы бюджетов сельских поселений</t>
  </si>
  <si>
    <t>2 00 00000 00 0000 000</t>
  </si>
  <si>
    <t>БЕЗВОЗМЕЗДНЫЕ ПОСТУПЛЕНИЯ</t>
  </si>
  <si>
    <t xml:space="preserve"> 2 02 00000 00 0000 000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</si>
  <si>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</si>
  <si>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</si>
  <si>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бюджетам сельских поселений на выравнивание бюджетной обеспеченности</t>
  </si>
  <si>
    <t>Субвенции бюджетам субъектов Российской Федерации и муниципальных образований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</si>
  <si>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</si>
  <si>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</si>
  <si>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2 02 40014 10 0000 151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</si>
  <si>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</si>
  <si>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Межбюджетные трансферты, передаваемые бюджетам поселений на поощрение старост по итогам 2017 года из бюджета муниципального образования  "Майминский район" </t>
  </si>
  <si>
    <t>2 07 05030 10 0000 180</t>
  </si>
  <si>
    <t>Прочие безвозмездные поступления в бюджеты сельских поселений</t>
  </si>
  <si>
    <t>Всего доходов</t>
  </si>
  <si>
    <t>Сумма на 2019 год</t>
  </si>
  <si>
    <t>тыс. рублей</t>
  </si>
  <si>
    <t>Объем поступлений доходов в бюджет муниципального образования Усть-Мунинское сельское поселение в 2019 году</t>
  </si>
  <si>
    <t>Сумма на 2021 год</t>
  </si>
  <si>
    <t>Сумма на 2020 год</t>
  </si>
  <si>
    <t>Источники финансирования дефицита  бюджета муниципального образования Усть-Мунинскоесельское поселение на плановый период 2020 и 2021 годов</t>
  </si>
  <si>
    <t xml:space="preserve">Перечень главных администраторов доходов бюджета муниципального образования Усть-Мунинское сельское поселение </t>
  </si>
  <si>
    <t>Сельская администрация  Усть-Мунинского сельского поселения Майминского района Республики Алтай</t>
  </si>
  <si>
    <t>1 08 04020 01 4000 110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</si>
  <si>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</si>
  <si>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</si>
  <si>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</si>
  <si>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1 13 02995 10 0000 130</t>
  </si>
  <si>
    <t>Прочие доходы от компенсации затрат бюджетов сельских поселений</t>
  </si>
  <si>
    <t>1 14 02053 10 0000 410</t>
  </si>
  <si>
    <t>1 14 02053 10 0000 440</t>
  </si>
  <si>
    <t>890</t>
  </si>
  <si>
    <t>1 14 06013 10 0000 430</t>
  </si>
  <si>
    <t>Доходы от продажи земельных участков,государственная собственность на которые не разграничена и которые расположены в границах поселений</t>
  </si>
  <si>
    <t>1 17 01050 10 0000 180</t>
  </si>
  <si>
    <t>Невыясненные поступления, зачисляемые в бюджеты сельских поселений</t>
  </si>
  <si>
    <t>Средства самообложения граждан, зачисляемые в бюджеты сельских поселений</t>
  </si>
  <si>
    <t>2 02 04012 10 0000 151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</si>
  <si>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</si>
  <si>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2 08 05000 10 0000 180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</si>
  <si>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</si>
  <si>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</t>
  </si>
  <si>
    <t xml:space="preserve">Перечень главных администраторов источников финансирования дефицита бюджета муниципального образования Усть-Мунинское сельское поселение </t>
  </si>
  <si>
    <t>Код главы</t>
  </si>
  <si>
    <t>Код группы, подгруппы, статьи и вида источников</t>
  </si>
  <si>
    <t>Наименование</t>
  </si>
  <si>
    <t>Сельская администрация Усть-мунинского сельского поселения майминского района республики Алтай</t>
  </si>
  <si>
    <t>01 05 02 01 10 0000 510</t>
  </si>
  <si>
    <t>01 05 02 01 10 0000 610</t>
  </si>
  <si>
    <t>Приложение 5</t>
  </si>
  <si>
    <t>Код доходов</t>
  </si>
  <si>
    <t>Нормативы отчислений (%)</t>
  </si>
  <si>
    <t>182 1 01 02000 01 0000 110</t>
  </si>
  <si>
    <r>
      <rPr>
        <sz val="10"/>
        <color indexed="10"/>
        <rFont val="Times New Roman"/>
        <family val="1"/>
        <charset val="204"/>
      </rPr>
      <t>182</t>
    </r>
    <r>
      <rPr>
        <sz val="10"/>
        <rFont val="Times New Roman"/>
        <family val="1"/>
        <charset val="204"/>
      </rPr>
      <t xml:space="preserve"> 1 05 03000 01 0000 110</t>
    </r>
  </si>
  <si>
    <r>
      <rPr>
        <sz val="10"/>
        <color indexed="10"/>
        <rFont val="Times New Roman"/>
        <family val="1"/>
        <charset val="204"/>
      </rPr>
      <t>182</t>
    </r>
    <r>
      <rPr>
        <sz val="10"/>
        <rFont val="Times New Roman"/>
        <family val="1"/>
        <charset val="204"/>
      </rPr>
      <t xml:space="preserve"> 1 06 01030 10 0000 110
</t>
    </r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</si>
  <si>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</si>
  <si>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r>
      <rPr>
        <sz val="10"/>
        <color indexed="10"/>
        <rFont val="Times New Roman"/>
        <family val="1"/>
        <charset val="204"/>
      </rPr>
      <t>182</t>
    </r>
    <r>
      <rPr>
        <sz val="10"/>
        <rFont val="Times New Roman"/>
        <family val="1"/>
        <charset val="204"/>
      </rPr>
      <t xml:space="preserve"> 1 06 06033 10 0000 110</t>
    </r>
  </si>
  <si>
    <r>
      <rPr>
        <sz val="10"/>
        <color indexed="10"/>
        <rFont val="Times New Roman"/>
        <family val="1"/>
        <charset val="204"/>
      </rPr>
      <t>182</t>
    </r>
    <r>
      <rPr>
        <sz val="10"/>
        <rFont val="Times New Roman"/>
        <family val="1"/>
        <charset val="204"/>
      </rPr>
      <t xml:space="preserve"> 1 06 06043 10 0000 110
</t>
    </r>
  </si>
  <si>
    <r>
      <rPr>
        <sz val="10"/>
        <color indexed="10"/>
        <rFont val="Times New Roman"/>
        <family val="1"/>
        <charset val="204"/>
      </rPr>
      <t>182</t>
    </r>
    <r>
      <rPr>
        <sz val="10"/>
        <rFont val="Times New Roman"/>
        <family val="1"/>
        <charset val="204"/>
      </rPr>
      <t xml:space="preserve"> 1 09 04053 10 0000 110
</t>
    </r>
  </si>
  <si>
    <t>Земельный налог (по обязательствам, возникшим до 1 января 2006 года), мобилизуемый на территориях сельских поселений</t>
  </si>
  <si>
    <t xml:space="preserve">000 1 11 05013 10 0000 120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</si>
  <si>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</si>
  <si>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 xml:space="preserve">801 1 11 05025 10 0000 120
</t>
  </si>
  <si>
    <t xml:space="preserve">801 1 11 05026 10 0000 120
</t>
  </si>
  <si>
    <t>Доходы, получаемые в виде арендной платы за земельные участки,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</si>
  <si>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 xml:space="preserve">801 1 11 05027 10 0000 120
</t>
  </si>
  <si>
    <t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сельских поселений</t>
  </si>
  <si>
    <t xml:space="preserve">801 1 11 05035 10 0000 120
</t>
  </si>
  <si>
    <t xml:space="preserve"> Осуществление переданных полномочий по осуществлению полномочий  по участию в организации деятельности по сбору (в том числе раздельному сбору),транспортированию,обработке,утилизации,обезвреживанию,захоронению ТКО за счет межбюджетных трансфертов из бюджета муниципального района</t>
  </si>
  <si>
    <t>-137,45</t>
  </si>
  <si>
    <t>151,05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</si>
  <si>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</si>
  <si>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801 1 11 05075 10 0000 120
</t>
  </si>
  <si>
    <t xml:space="preserve">Доходы от сдачи в аренду имущества, составляющего казну сельских поселений (за исключением земельных участков)
</t>
  </si>
  <si>
    <t xml:space="preserve">801 1 11 05093 10 0000 120
</t>
  </si>
  <si>
    <t xml:space="preserve"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сельских поселений
</t>
  </si>
  <si>
    <t>???</t>
  </si>
  <si>
    <t xml:space="preserve">801 1 11 08050 10 0000 120
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</si>
  <si>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</si>
  <si>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 xml:space="preserve">801 1 11 09035 10 0000 120
</t>
  </si>
  <si>
    <t>Доходы от эксплуатации и использования имущества автомобильных дорог, находящихся в собственности сельских поселений</t>
  </si>
  <si>
    <t xml:space="preserve">801 1 11 09045 10 0000 120
</t>
  </si>
  <si>
    <t xml:space="preserve">801 1 12 04050 10 0000 120
</t>
  </si>
  <si>
    <t>Плата за использование лесов, расположенных на землях иных категорий, находящихся в собственности сельских поселений</t>
  </si>
  <si>
    <t xml:space="preserve">801 1 12 04051 10 0000 120
</t>
  </si>
  <si>
    <t>Плата за использование лесов, расположенных на землях иных категорий, находящихся в собственности сельских поселений, в части платы по договору купли-продажи лесных насаждений</t>
  </si>
  <si>
    <t xml:space="preserve">801 1 12 04052 10 0000 120
</t>
  </si>
  <si>
    <t>Плата за использование лесов, расположенных на землях иных категорий, находящихся в собственности сельских поселений, в части арендной платы</t>
  </si>
  <si>
    <t xml:space="preserve">801 1 12 05050 10 0000 120
</t>
  </si>
  <si>
    <t>Плата за пользование водными объектами, находящимися в собственности сельских поселений</t>
  </si>
  <si>
    <t xml:space="preserve">801 1 13 01995 10 0000 130
</t>
  </si>
  <si>
    <t>Прочие доходы от оказания платных услуг (работ) получателями средств бюджетов сельских поселений</t>
  </si>
  <si>
    <t xml:space="preserve">801 1 13 02065 10 0000 130
</t>
  </si>
  <si>
    <t>Доходы, поступающие в порядке возмещения расходов, понесенных в связи с эксплуатацией имущества сельских поселений</t>
  </si>
  <si>
    <t xml:space="preserve">801 1 13 02995 10 0000 130
</t>
  </si>
  <si>
    <t xml:space="preserve">801 1 14 02050 10 0000 410
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</si>
  <si>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</si>
  <si>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801 1 14 02053 10 0000 410
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</si>
  <si>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</si>
  <si>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801 1 14 02050 10 0000 440
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</si>
  <si>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</si>
  <si>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801 1 14 02053 10 0000 440
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</si>
  <si>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</si>
  <si>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801 1 14 04050 10 0000 420
</t>
  </si>
  <si>
    <t>Доходы от продажи нематериальных активов, находящихся в собственности сельских поселений</t>
  </si>
  <si>
    <t xml:space="preserve">801 1 14 06013 10 0000 430
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</si>
  <si>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</si>
  <si>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 xml:space="preserve">801 1 14 06025 10 0000 430
</t>
  </si>
  <si>
    <t xml:space="preserve">000 1 14 06313 10 0000 430
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</si>
  <si>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</t>
  </si>
  <si>
    <t xml:space="preserve">801 1 14 06326 10 0000 430
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</si>
  <si>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которые расположены в границах сельских поселений,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</t>
  </si>
  <si>
    <t xml:space="preserve">801 1 15 02050 10 0000 140
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</si>
  <si>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</si>
  <si>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 xml:space="preserve">801 1 16 18050 10 0000 140
</t>
  </si>
  <si>
    <t xml:space="preserve">Денежные взыскания (штрафы) за нарушение бюджетного законодательства (в части бюджетов сельских поселений)
</t>
  </si>
  <si>
    <t xml:space="preserve">801 1 16 23052 10 0000 140
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</si>
  <si>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сельских поселений</t>
  </si>
  <si>
    <t xml:space="preserve">801 1 16 25074 10 0000 140
</t>
  </si>
  <si>
    <t>Денежные взыскания (штрафы) за нарушение лесного законодательства на лесных участках, находящихся в собственности сельских поселений</t>
  </si>
  <si>
    <t>?</t>
  </si>
  <si>
    <t xml:space="preserve">801 1 16 90050 10 0000 140
</t>
  </si>
  <si>
    <t xml:space="preserve">801 1 17 01050 10 0000 180
</t>
  </si>
  <si>
    <t xml:space="preserve">801 1 17 05050 10 0000 180
</t>
  </si>
  <si>
    <t xml:space="preserve">801 1 17 14030 10 0000 180
</t>
  </si>
  <si>
    <t>801 2 07 05030 10 0000 180</t>
  </si>
  <si>
    <t xml:space="preserve">Нормативы отчислений доходов в бюджет муниципального образования Усть-Мунинское сельское поселение на 2019 год </t>
  </si>
  <si>
    <t>Цель гарантирования</t>
  </si>
  <si>
    <t>Наименование (категория) принципала</t>
  </si>
  <si>
    <t>Сумма гарантирования, тыс.рублей</t>
  </si>
  <si>
    <t>Наличие права регрессного требования гаранта к принципалу</t>
  </si>
  <si>
    <t>Проверка финансового состояния принципала</t>
  </si>
  <si>
    <t>Иные условия предоставления муниципальных гарантий</t>
  </si>
  <si>
    <t>ххх</t>
  </si>
  <si>
    <t>ИТОГО:</t>
  </si>
  <si>
    <t xml:space="preserve">Исполнение муниципальных гарантий  </t>
  </si>
  <si>
    <t>Объем бюджетных ассигнований на исполнение муниципальных гарантий по возможным гарантийным случаям, тыс.рублей</t>
  </si>
  <si>
    <t>За счет источников финансирования дефицита республиканского бюджета Республики Алтай</t>
  </si>
  <si>
    <t>За счет расходов муниципального образования</t>
  </si>
  <si>
    <t>За счет источников финансирования дефицита бюджета</t>
  </si>
  <si>
    <t>(тыс.рублей)</t>
  </si>
  <si>
    <t>Виды заимствований</t>
  </si>
  <si>
    <t>Осуществление переданных полномочий по осуществлению полномочий  по участию в организации деятельности по сбору (в том числе раздельному сбору),транспортированию,обработке,утилизации,обезвреживанию,захоронению ТКО за счет межбюджетных трансфертов из бюджета муниципального района</t>
  </si>
  <si>
    <t>Объем привлечения средств</t>
  </si>
  <si>
    <t>Объем средств, направляемых на погашение основной суммы долга</t>
  </si>
  <si>
    <t>Муниципальные внутренние заимстования</t>
  </si>
  <si>
    <t>в том числе</t>
  </si>
  <si>
    <t>Кредиты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</si>
  <si>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</si>
  <si>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Программа муниципальных внутренних заимствований муниципального образования " Усть-Мунинское сельское поселение"  на плановый период 2019 и 2020 годов</t>
  </si>
  <si>
    <t xml:space="preserve">     Виды заимствований</t>
  </si>
  <si>
    <t>2019 год</t>
  </si>
  <si>
    <t>2020 год</t>
  </si>
  <si>
    <t>Код</t>
  </si>
  <si>
    <t>Наименование программы</t>
  </si>
  <si>
    <t xml:space="preserve">Сумма                       </t>
  </si>
  <si>
    <t>Подпрограмма "Устойчивое  совершенствование  систем жизнеобеспечения"</t>
  </si>
  <si>
    <t>Итого</t>
  </si>
  <si>
    <t xml:space="preserve"> Распределение бюджетных ассигнований бюджета муниципального образованияУсть-Мунинское сельское поселение на реализацию муниципальных программ на плановый период 2019 и 2020 годов</t>
  </si>
  <si>
    <t xml:space="preserve">Муниципальная программа МО Усть-Мунинского сельского поселения "Комплексное совершенствование социально-экономических процессов территории Усть-Мунинского сельского поселения" на 2019-2022 годы" </t>
  </si>
  <si>
    <t>02 2</t>
  </si>
  <si>
    <t xml:space="preserve">Муниципальная программа МО Усть-Мунинского сельского поселения "Комплексное совершенствование социально-экономических процессов территорииУсть-Мунинского сельского поселения" на 2019-2022 годы" </t>
  </si>
  <si>
    <t xml:space="preserve"> Распределение бюджетных ассигнований бюджета муниципального образованияУсть-Мунинское сельское поселение на реализацию муниципальных программ на 2019 год</t>
  </si>
  <si>
    <t>Распределение
бюджетных ассигнований по разделам, подразделам классификации расходов бюджета муниципального образования Усть-Мунинское сельское поселение на 2019 год</t>
  </si>
  <si>
    <t>Распределение бюджетных ассигнований по разделам, подразделам, целевым статьям (муниципальным)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Усть-Мунинское сельское поселение на 2019 год</t>
  </si>
  <si>
    <t>2. Общий объем бюджетных ассигнований, предусмотренных на исполнение муниципальных гарантий  муниципального образования "Усть-Мунинское сельское поселение" по возможным гарантийным случаям на 2020-2021 годы</t>
  </si>
  <si>
    <t>Программа муниципальных гарантий  муниципального образования "Усть-Мунинское сельское поселение"в валюте Российской Федерации на 2019 год</t>
  </si>
  <si>
    <t>1. Перечень муниципальных гарантий муниципального образования "Усть-Мунинское сельское поселение", подлежащих предоставлению в 2019 году</t>
  </si>
  <si>
    <t>2. Общий объем бюджетных ассигнований, предусмотренных на исполнение муниципальных гарантий  муниципального образования "Усть-Мунинское сельское поселение" по возможным гарантийным случаям в 2019 году</t>
  </si>
  <si>
    <t>Программа муниципальных гарантий  муниципального образования "Усть-Мунинское сельское поселение"в валюте Российской Федерации на плановый период 2020 и 2021 годов</t>
  </si>
  <si>
    <t>1. Перечень муниципальных гарантий муниципального образования "Усть-Мунинское сельское поселение", подлежащих предоставлению на 2020-2021 годы</t>
  </si>
  <si>
    <t>Ведомственная структура расходов бюджета муниципального образования "Усть-Мунинское сельское поселение" на 2019 год</t>
  </si>
  <si>
    <t>Сумма  с учетом отклонений на 2019 год</t>
  </si>
  <si>
    <t>Изменения     (+,-)</t>
  </si>
  <si>
    <t>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</si>
  <si>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по дорожной деятельности в отношении дорог местного значения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</si>
  <si>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 по участию в организации деятельности по сбору (в том числе раздельному сбору), транспортированию,обработке.утилизации,обезвреживанию,захоронению твердых коммунальных отходов</t>
  </si>
  <si>
    <t>Дотации  на выравнивание бюджетной обеспеченности за счет  средств районного бюджета</t>
  </si>
  <si>
    <t>Приложение №1 к   решению   Совета депутатов Усть-Мунинского сельского   поселения "О бюджете муниципального образования" Усть-Мунинское сельское поселение"на 2019 год и плановый период 2020 и 2021 годов   № 10-3 от 25.12.2018</t>
  </si>
  <si>
    <t>Приложение №2 к   решению   Совета депутатов Усть-Мунинского сельского   поселения "О бюджете муниципального образования" Усть-Мунинское сельское поселение"на 2019 год и плановый период 2020 и 2021 годов   № 10-3 от 25.12.2018</t>
  </si>
  <si>
    <t>Приложение №3 к  решению Совета депутатов Усть-Мунинского сельского   поселения "О бюджете муниципального образования" Усть-Мунинское сельское поселение"на 2019 год и плановый период 2020 и 2021 годов  № 10-3 от 25.12.2018</t>
  </si>
  <si>
    <t xml:space="preserve">Приложение №4 к   решению   Совета депутатов Усть-Мунинского сельского поселения  "О бюджете муниципального образования" Усть-Мунинское сельское поселение"на 2019 год  и плановый период 2020 и 2021 годов   </t>
  </si>
  <si>
    <t>к    решению  Совета депутатов Усть-Мунинского сельского   поселения "О бюджете муниципального образования" Усть-Мунинское сельское поселение"на 2019 год и плановый период 2020 и 2021 годов  № 10-3 от 25.12.2018</t>
  </si>
  <si>
    <t>Приложение6  к   решению   Совета депутатов Усть-Мунинского сельского   поселения "О бюджете муниципального образования" Усть-Мунинское сельское поселение"на  2019 год и плановый период 2020 и 2021 годов № 10-3 от 25.12.2018</t>
  </si>
  <si>
    <t>Приложение7  к  решению   Совета депутатов Усть-Мунинского сельского   поселения "О бюджете муниципального образования" Усть-Мунинское сельское поселение"на  2019 год и плановый период 2020 и 2021 годов   № 10-3 от 25.12.2018</t>
  </si>
  <si>
    <t>Приложение 8 к   решению   Совета депутатов Усть-Мунинского сельского   поселения "О бюджете муниципального образования" Усть-Мунинское сельское поселение"на  2019 год и плановый период 2020 и 2021 годов  № 10-3 от 25.12.2018</t>
  </si>
  <si>
    <t>Приложение 9 к  решению   Совета депутатов Усть-Мунинского сельского   поселения "О бюджете муниципального образования" Усть-Мунинское сельское поселение"на  2019 год и плановый период 2020 и 2021 годов  № 10-3 от 25.12.2018</t>
  </si>
  <si>
    <t xml:space="preserve"> Приложение 10 к   решению   Совета депутатов Усть-Мунинского сельского   поселения "О бюджете муниципального образования" Усть-Мунинское сельское поселение"на  2019 год и плановый период 2020 и 2021 годов  № 10-3 от 25.12.2018</t>
  </si>
  <si>
    <t xml:space="preserve"> Приложение 11 к   решению   Совета депутатов Усть-Мунинского сельского   поселения "О бюджете муниципального образования" Усть-Мунинское сельское поселение"на  2019 год и плановый период 2020 и 2021 годов  № 10-3 от 25.12.2018</t>
  </si>
  <si>
    <t xml:space="preserve"> Приложение  12 к  решению  Совета депутатов Усть-Мунинского сельского   поселения "О бюджете муниципального образования" Усть-Мунинское сельское поселение"на  2019 год и плановый период 2020 и 2021 годов   № 10-3 от 25.12.2018</t>
  </si>
  <si>
    <t>Приложение 13     к    решению сессии  Совета депутатов Усть-Мунинского сельского   поселения "О бюджете муниципального образования" Усть-Мунинское сельское поселение"на 2018 год и плановый период 2019 и 2020 годов  № 10-3 от 25.12.2018</t>
  </si>
  <si>
    <t xml:space="preserve"> Приложение  14 к  решению   Совета депутатов Усть-Мунинского сельского   поселения "О бюджете муниципального образования" Усть-Мунинское сельское поселение"на  2019 год и плановый период 2020 и 2021 годов № 10-3 от 25.12.2018</t>
  </si>
  <si>
    <t>Приложение 15    к    решению сессии  Совета депутатов Усть-Мунинского сельского   поселения "О бюджете муниципального образования" Усть-Мунинское сельское поселение"на 2018 год и плановый период 2019 и 2020 годов  № 10-3 от 25.12.2018</t>
  </si>
  <si>
    <t xml:space="preserve">Приложение  №16 к   решению «О бюджете 
муниципального образования "Усть-Мунинское  сельское поселение"
на 2019 год и на плановый  период 2020 и 2021 годов "№ 10-3 от 25.12.2018
</t>
  </si>
  <si>
    <t>Приложение  № 17к  решению «О бюджете 
муниципального образования "Усть-Мунинское  сельское поселение"
на 2019 год и на плановый  период 2020 и 2021 годов»№ 10-3 от 25.12.2018</t>
  </si>
  <si>
    <t>Приложение 18 к    решению «О бюджете муниципального образования "Усть-Мунинское сельское поселение" на 2019 год и плановый период 2020-2021 годы»  № 10-3 от 25.12.2018</t>
  </si>
  <si>
    <t>Приложение 19
к решению «О бюджете муниципального образования "Усть-Мунинское сельское поселение" на 2019 год и плановый период 2020-2021 годы»  № 10-3 от 25.12.2018</t>
  </si>
  <si>
    <t xml:space="preserve"> К пояснительной записке  к решению   Совета депутатов Усть-Мунинского сельского   поселения "О бюджете муниципального образования" Усть-Мунинское сельское поселение"на  2019 год и плановый период 2020 и 2021 годов   № 10-3 от 25.12.2018            </t>
  </si>
  <si>
    <t>2 19 05000 10 0000 151</t>
  </si>
  <si>
    <t>2 02 40014 10 0000 150</t>
  </si>
  <si>
    <t xml:space="preserve"> 2 02 40000 00 0000 150</t>
  </si>
  <si>
    <t>2 02 35118 10 0000 150</t>
  </si>
  <si>
    <t>2 02 15001 10 0000 150</t>
  </si>
  <si>
    <t>2 02 30000 00 0000 150</t>
  </si>
  <si>
    <t>2 02 40014  10 0000 150</t>
  </si>
</sst>
</file>

<file path=xl/styles.xml><?xml version="1.0" encoding="utf-8"?>
<styleSheet xmlns="http://schemas.openxmlformats.org/spreadsheetml/2006/main">
  <numFmts count="11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000_ ;[Red]\-#,##0.0000\ "/>
    <numFmt numFmtId="168" formatCode="0.0000"/>
    <numFmt numFmtId="169" formatCode="0.00000"/>
    <numFmt numFmtId="170" formatCode="#,##0.00000_ ;[Red]\-#,##0.00000\ "/>
    <numFmt numFmtId="171" formatCode="0.000000"/>
    <numFmt numFmtId="172" formatCode="#,##0_ ;[Red]\-#,##0\ "/>
    <numFmt numFmtId="173" formatCode="0.000"/>
    <numFmt numFmtId="174" formatCode="0.0"/>
  </numFmts>
  <fonts count="39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sz val="8"/>
      <name val="Times New Roman"/>
      <family val="1"/>
      <charset val="204"/>
    </font>
    <font>
      <b/>
      <sz val="12"/>
      <name val="Arial Cyr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 Cyr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Arial Cyr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sz val="10"/>
      <color indexed="8"/>
      <name val="Arial Cyr"/>
      <family val="2"/>
      <charset val="204"/>
    </font>
    <font>
      <sz val="14"/>
      <name val="Arial Cyr"/>
      <charset val="204"/>
    </font>
    <font>
      <sz val="14"/>
      <color indexed="8"/>
      <name val="Times New Roman"/>
      <family val="1"/>
      <charset val="204"/>
    </font>
    <font>
      <i/>
      <sz val="14"/>
      <name val="Arial Cyr"/>
      <charset val="204"/>
    </font>
    <font>
      <b/>
      <sz val="14"/>
      <name val="Arial Cyr"/>
      <charset val="204"/>
    </font>
    <font>
      <b/>
      <i/>
      <sz val="14"/>
      <name val="Arial Cyr"/>
      <charset val="204"/>
    </font>
    <font>
      <sz val="9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indexed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165" fontId="2" fillId="0" borderId="0" applyFont="0" applyFill="0" applyBorder="0" applyAlignment="0" applyProtection="0"/>
    <xf numFmtId="0" fontId="17" fillId="0" borderId="0" applyNumberFormat="0" applyFont="0" applyFill="0" applyBorder="0" applyAlignment="0" applyProtection="0">
      <alignment vertical="top"/>
    </xf>
    <xf numFmtId="0" fontId="2" fillId="0" borderId="0"/>
    <xf numFmtId="0" fontId="18" fillId="0" borderId="0">
      <alignment vertical="top"/>
    </xf>
    <xf numFmtId="0" fontId="38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9" fillId="0" borderId="0" applyFont="0" applyFill="0" applyBorder="0" applyAlignment="0" applyProtection="0"/>
  </cellStyleXfs>
  <cellXfs count="326">
    <xf numFmtId="0" fontId="0" fillId="0" borderId="0" xfId="0"/>
    <xf numFmtId="0" fontId="4" fillId="0" borderId="0" xfId="0" applyFont="1" applyFill="1"/>
    <xf numFmtId="166" fontId="4" fillId="0" borderId="0" xfId="9" applyFont="1" applyFill="1"/>
    <xf numFmtId="0" fontId="0" fillId="0" borderId="0" xfId="0" applyAlignment="1"/>
    <xf numFmtId="0" fontId="4" fillId="0" borderId="0" xfId="0" applyFont="1" applyFill="1" applyAlignment="1">
      <alignment horizontal="right"/>
    </xf>
    <xf numFmtId="166" fontId="4" fillId="0" borderId="0" xfId="9" applyFont="1" applyFill="1" applyAlignment="1">
      <alignment horizontal="right"/>
    </xf>
    <xf numFmtId="166" fontId="4" fillId="0" borderId="0" xfId="9" applyFont="1" applyFill="1" applyAlignment="1">
      <alignment horizontal="center"/>
    </xf>
    <xf numFmtId="0" fontId="7" fillId="0" borderId="0" xfId="0" applyFont="1" applyFill="1"/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1" fillId="0" borderId="0" xfId="0" applyFont="1" applyAlignment="1">
      <alignment wrapText="1"/>
    </xf>
    <xf numFmtId="0" fontId="13" fillId="0" borderId="0" xfId="0" applyFont="1" applyAlignment="1">
      <alignment vertical="top" wrapText="1"/>
    </xf>
    <xf numFmtId="49" fontId="13" fillId="0" borderId="0" xfId="0" applyNumberFormat="1" applyFont="1" applyAlignment="1">
      <alignment horizontal="center" vertical="top" wrapText="1"/>
    </xf>
    <xf numFmtId="0" fontId="14" fillId="0" borderId="0" xfId="0" applyFont="1"/>
    <xf numFmtId="0" fontId="15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right"/>
    </xf>
    <xf numFmtId="0" fontId="16" fillId="0" borderId="0" xfId="0" applyFont="1"/>
    <xf numFmtId="0" fontId="5" fillId="0" borderId="0" xfId="0" applyFont="1" applyAlignment="1">
      <alignment horizontal="center" wrapText="1"/>
    </xf>
    <xf numFmtId="49" fontId="9" fillId="0" borderId="0" xfId="0" applyNumberFormat="1" applyFont="1" applyAlignment="1">
      <alignment horizontal="center"/>
    </xf>
    <xf numFmtId="0" fontId="20" fillId="0" borderId="0" xfId="0" applyFont="1"/>
    <xf numFmtId="0" fontId="4" fillId="0" borderId="0" xfId="0" applyFont="1" applyAlignment="1">
      <alignment horizontal="center" vertical="top" wrapText="1"/>
    </xf>
    <xf numFmtId="0" fontId="7" fillId="0" borderId="1" xfId="0" applyFont="1" applyFill="1" applyBorder="1"/>
    <xf numFmtId="0" fontId="8" fillId="0" borderId="1" xfId="0" applyFont="1" applyFill="1" applyBorder="1" applyAlignment="1">
      <alignment horizontal="center" vertical="center" wrapText="1"/>
    </xf>
    <xf numFmtId="166" fontId="8" fillId="0" borderId="1" xfId="9" applyNumberFormat="1" applyFont="1" applyFill="1" applyBorder="1" applyAlignment="1">
      <alignment horizontal="center"/>
    </xf>
    <xf numFmtId="0" fontId="8" fillId="0" borderId="0" xfId="0" applyFont="1" applyFill="1"/>
    <xf numFmtId="0" fontId="7" fillId="0" borderId="0" xfId="0" applyFont="1" applyFill="1" applyBorder="1"/>
    <xf numFmtId="0" fontId="7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wrapText="1"/>
    </xf>
    <xf numFmtId="0" fontId="7" fillId="0" borderId="0" xfId="0" applyFont="1" applyAlignment="1">
      <alignment wrapText="1"/>
    </xf>
    <xf numFmtId="49" fontId="7" fillId="0" borderId="0" xfId="0" applyNumberFormat="1" applyFont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20" fillId="0" borderId="0" xfId="0" applyFont="1" applyAlignment="1">
      <alignment horizontal="center" vertical="center" wrapText="1"/>
    </xf>
    <xf numFmtId="0" fontId="24" fillId="0" borderId="0" xfId="0" applyFont="1" applyFill="1"/>
    <xf numFmtId="0" fontId="23" fillId="0" borderId="0" xfId="0" applyFont="1" applyFill="1"/>
    <xf numFmtId="0" fontId="20" fillId="0" borderId="0" xfId="0" applyFont="1" applyFill="1"/>
    <xf numFmtId="0" fontId="22" fillId="0" borderId="0" xfId="0" applyFont="1" applyFill="1"/>
    <xf numFmtId="0" fontId="7" fillId="0" borderId="0" xfId="0" applyFont="1" applyFill="1" applyAlignment="1">
      <alignment vertical="top" wrapText="1"/>
    </xf>
    <xf numFmtId="49" fontId="7" fillId="0" borderId="0" xfId="0" applyNumberFormat="1" applyFont="1" applyFill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2" fillId="0" borderId="0" xfId="0" applyFont="1" applyFill="1"/>
    <xf numFmtId="0" fontId="21" fillId="0" borderId="0" xfId="0" applyFont="1" applyAlignment="1">
      <alignment vertical="top" wrapText="1"/>
    </xf>
    <xf numFmtId="0" fontId="4" fillId="0" borderId="0" xfId="0" applyFont="1" applyFill="1" applyAlignment="1">
      <alignment wrapText="1"/>
    </xf>
    <xf numFmtId="0" fontId="8" fillId="0" borderId="0" xfId="0" applyFont="1" applyFill="1" applyAlignment="1">
      <alignment wrapText="1"/>
    </xf>
    <xf numFmtId="165" fontId="4" fillId="0" borderId="1" xfId="1" applyFont="1" applyFill="1" applyBorder="1" applyAlignment="1">
      <alignment horizontal="center" vertical="top" wrapText="1"/>
    </xf>
    <xf numFmtId="165" fontId="5" fillId="0" borderId="1" xfId="1" applyFont="1" applyFill="1" applyBorder="1" applyAlignment="1">
      <alignment vertical="top" wrapText="1"/>
    </xf>
    <xf numFmtId="165" fontId="5" fillId="0" borderId="1" xfId="1" applyFont="1" applyFill="1" applyBorder="1" applyAlignment="1">
      <alignment horizontal="center" vertical="top" wrapText="1"/>
    </xf>
    <xf numFmtId="165" fontId="4" fillId="0" borderId="1" xfId="1" applyFont="1" applyFill="1" applyBorder="1" applyAlignment="1">
      <alignment vertical="top" wrapText="1"/>
    </xf>
    <xf numFmtId="0" fontId="5" fillId="0" borderId="1" xfId="1" applyNumberFormat="1" applyFont="1" applyFill="1" applyBorder="1" applyAlignment="1">
      <alignment vertical="top" wrapText="1"/>
    </xf>
    <xf numFmtId="0" fontId="4" fillId="0" borderId="1" xfId="1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23" fillId="0" borderId="0" xfId="0" applyFont="1"/>
    <xf numFmtId="1" fontId="8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justify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justify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6" fontId="8" fillId="0" borderId="2" xfId="9" applyNumberFormat="1" applyFont="1" applyFill="1" applyBorder="1" applyAlignment="1">
      <alignment horizontal="center"/>
    </xf>
    <xf numFmtId="166" fontId="5" fillId="0" borderId="1" xfId="9" applyFont="1" applyFill="1" applyBorder="1" applyAlignment="1">
      <alignment horizontal="center" vertical="center"/>
    </xf>
    <xf numFmtId="166" fontId="4" fillId="0" borderId="0" xfId="9" applyFont="1" applyFill="1" applyBorder="1" applyAlignment="1">
      <alignment horizontal="center" vertical="center"/>
    </xf>
    <xf numFmtId="166" fontId="4" fillId="0" borderId="0" xfId="9" applyFont="1" applyFill="1" applyAlignment="1">
      <alignment horizontal="center" vertical="center"/>
    </xf>
    <xf numFmtId="2" fontId="23" fillId="0" borderId="0" xfId="0" applyNumberFormat="1" applyFont="1"/>
    <xf numFmtId="49" fontId="4" fillId="0" borderId="1" xfId="1" applyNumberFormat="1" applyFont="1" applyFill="1" applyBorder="1" applyAlignment="1">
      <alignment horizontal="center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168" fontId="23" fillId="0" borderId="0" xfId="0" applyNumberFormat="1" applyFont="1" applyFill="1"/>
    <xf numFmtId="167" fontId="7" fillId="0" borderId="1" xfId="0" applyNumberFormat="1" applyFont="1" applyFill="1" applyBorder="1" applyAlignment="1">
      <alignment horizontal="center" vertical="top" wrapText="1"/>
    </xf>
    <xf numFmtId="167" fontId="5" fillId="0" borderId="1" xfId="1" applyNumberFormat="1" applyFont="1" applyFill="1" applyBorder="1" applyAlignment="1">
      <alignment horizontal="center" vertical="top" wrapText="1"/>
    </xf>
    <xf numFmtId="167" fontId="4" fillId="0" borderId="1" xfId="1" applyNumberFormat="1" applyFont="1" applyFill="1" applyBorder="1" applyAlignment="1">
      <alignment horizontal="center" vertical="top" wrapText="1"/>
    </xf>
    <xf numFmtId="167" fontId="7" fillId="0" borderId="0" xfId="0" applyNumberFormat="1" applyFont="1" applyFill="1" applyAlignment="1">
      <alignment horizontal="center" vertical="top" wrapText="1"/>
    </xf>
    <xf numFmtId="167" fontId="13" fillId="0" borderId="0" xfId="0" applyNumberFormat="1" applyFont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2" fontId="7" fillId="0" borderId="0" xfId="0" applyNumberFormat="1" applyFont="1" applyFill="1" applyAlignment="1">
      <alignment horizontal="center" vertical="top" wrapText="1"/>
    </xf>
    <xf numFmtId="168" fontId="5" fillId="0" borderId="1" xfId="1" applyNumberFormat="1" applyFont="1" applyFill="1" applyBorder="1" applyAlignment="1">
      <alignment horizontal="center" vertical="top" wrapText="1"/>
    </xf>
    <xf numFmtId="168" fontId="4" fillId="0" borderId="1" xfId="1" applyNumberFormat="1" applyFont="1" applyFill="1" applyBorder="1" applyAlignment="1">
      <alignment horizontal="center" vertical="top" wrapText="1"/>
    </xf>
    <xf numFmtId="168" fontId="7" fillId="0" borderId="1" xfId="0" applyNumberFormat="1" applyFont="1" applyFill="1" applyBorder="1" applyAlignment="1">
      <alignment horizontal="center" vertical="top" wrapText="1"/>
    </xf>
    <xf numFmtId="169" fontId="7" fillId="0" borderId="0" xfId="0" applyNumberFormat="1" applyFont="1" applyFill="1"/>
    <xf numFmtId="167" fontId="23" fillId="0" borderId="0" xfId="0" applyNumberFormat="1" applyFont="1" applyFill="1"/>
    <xf numFmtId="0" fontId="26" fillId="0" borderId="0" xfId="0" applyFont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0" fontId="27" fillId="0" borderId="0" xfId="0" applyFont="1" applyAlignment="1">
      <alignment vertical="top" wrapText="1"/>
    </xf>
    <xf numFmtId="0" fontId="30" fillId="0" borderId="0" xfId="0" applyFont="1" applyAlignment="1">
      <alignment wrapText="1"/>
    </xf>
    <xf numFmtId="167" fontId="7" fillId="0" borderId="0" xfId="0" applyNumberFormat="1" applyFont="1"/>
    <xf numFmtId="165" fontId="5" fillId="0" borderId="0" xfId="1" applyFont="1" applyFill="1" applyBorder="1" applyAlignment="1">
      <alignment vertical="top" wrapText="1"/>
    </xf>
    <xf numFmtId="167" fontId="20" fillId="0" borderId="0" xfId="0" applyNumberFormat="1" applyFont="1"/>
    <xf numFmtId="167" fontId="8" fillId="0" borderId="0" xfId="0" applyNumberFormat="1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67" fontId="14" fillId="0" borderId="0" xfId="0" applyNumberFormat="1" applyFont="1"/>
    <xf numFmtId="0" fontId="31" fillId="0" borderId="1" xfId="0" applyFont="1" applyFill="1" applyBorder="1" applyAlignment="1">
      <alignment horizontal="left" vertical="center" wrapText="1"/>
    </xf>
    <xf numFmtId="0" fontId="32" fillId="0" borderId="1" xfId="0" applyFont="1" applyFill="1" applyBorder="1" applyAlignment="1">
      <alignment horizontal="left" vertical="center" wrapText="1"/>
    </xf>
    <xf numFmtId="167" fontId="4" fillId="0" borderId="1" xfId="0" applyNumberFormat="1" applyFont="1" applyFill="1" applyBorder="1" applyAlignment="1">
      <alignment horizontal="center" vertical="center" wrapText="1"/>
    </xf>
    <xf numFmtId="170" fontId="8" fillId="0" borderId="1" xfId="0" applyNumberFormat="1" applyFont="1" applyBorder="1"/>
    <xf numFmtId="170" fontId="7" fillId="0" borderId="1" xfId="0" applyNumberFormat="1" applyFont="1" applyBorder="1"/>
    <xf numFmtId="169" fontId="7" fillId="0" borderId="1" xfId="0" applyNumberFormat="1" applyFont="1" applyBorder="1" applyAlignment="1">
      <alignment horizontal="center" wrapText="1"/>
    </xf>
    <xf numFmtId="169" fontId="8" fillId="0" borderId="1" xfId="0" applyNumberFormat="1" applyFont="1" applyBorder="1"/>
    <xf numFmtId="169" fontId="7" fillId="0" borderId="1" xfId="0" applyNumberFormat="1" applyFont="1" applyBorder="1"/>
    <xf numFmtId="169" fontId="4" fillId="0" borderId="1" xfId="1" applyNumberFormat="1" applyFont="1" applyFill="1" applyBorder="1" applyAlignment="1">
      <alignment horizontal="center" vertical="top" wrapText="1"/>
    </xf>
    <xf numFmtId="169" fontId="5" fillId="0" borderId="1" xfId="1" applyNumberFormat="1" applyFont="1" applyFill="1" applyBorder="1" applyAlignment="1">
      <alignment horizontal="center" vertical="top" wrapText="1"/>
    </xf>
    <xf numFmtId="169" fontId="29" fillId="0" borderId="1" xfId="1" applyNumberFormat="1" applyFont="1" applyFill="1" applyBorder="1" applyAlignment="1">
      <alignment horizontal="center" vertical="top" wrapText="1"/>
    </xf>
    <xf numFmtId="169" fontId="7" fillId="0" borderId="1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left" vertical="center" wrapText="1"/>
    </xf>
    <xf numFmtId="170" fontId="7" fillId="0" borderId="1" xfId="0" applyNumberFormat="1" applyFont="1" applyFill="1" applyBorder="1" applyAlignment="1">
      <alignment horizontal="center" vertical="top" wrapText="1"/>
    </xf>
    <xf numFmtId="170" fontId="33" fillId="0" borderId="1" xfId="0" applyNumberFormat="1" applyFont="1" applyFill="1" applyBorder="1" applyAlignment="1">
      <alignment horizontal="center" vertical="top" wrapText="1"/>
    </xf>
    <xf numFmtId="169" fontId="33" fillId="0" borderId="1" xfId="0" applyNumberFormat="1" applyFont="1" applyFill="1" applyBorder="1" applyAlignment="1">
      <alignment horizontal="center" vertical="top" wrapText="1"/>
    </xf>
    <xf numFmtId="168" fontId="4" fillId="0" borderId="1" xfId="0" applyNumberFormat="1" applyFont="1" applyFill="1" applyBorder="1" applyAlignment="1">
      <alignment horizontal="center" vertical="center" wrapText="1"/>
    </xf>
    <xf numFmtId="9" fontId="5" fillId="0" borderId="1" xfId="6" applyFont="1" applyFill="1" applyBorder="1" applyAlignment="1">
      <alignment horizontal="center" vertical="top" wrapText="1"/>
    </xf>
    <xf numFmtId="165" fontId="5" fillId="0" borderId="3" xfId="1" applyFont="1" applyFill="1" applyBorder="1" applyAlignment="1">
      <alignment vertical="top" wrapText="1"/>
    </xf>
    <xf numFmtId="0" fontId="34" fillId="0" borderId="0" xfId="0" applyFont="1" applyAlignment="1">
      <alignment horizontal="left" vertical="center" wrapText="1"/>
    </xf>
    <xf numFmtId="171" fontId="4" fillId="0" borderId="1" xfId="1" applyNumberFormat="1" applyFont="1" applyFill="1" applyBorder="1" applyAlignment="1">
      <alignment horizontal="center" vertical="top" wrapText="1"/>
    </xf>
    <xf numFmtId="170" fontId="5" fillId="0" borderId="1" xfId="9" applyNumberFormat="1" applyFont="1" applyFill="1" applyBorder="1" applyAlignment="1">
      <alignment horizontal="center" vertical="center"/>
    </xf>
    <xf numFmtId="170" fontId="4" fillId="0" borderId="1" xfId="9" applyNumberFormat="1" applyFont="1" applyFill="1" applyBorder="1" applyAlignment="1">
      <alignment horizontal="center" vertical="center"/>
    </xf>
    <xf numFmtId="172" fontId="4" fillId="0" borderId="1" xfId="1" applyNumberFormat="1" applyFont="1" applyFill="1" applyBorder="1" applyAlignment="1">
      <alignment horizontal="center" vertical="top" wrapText="1"/>
    </xf>
    <xf numFmtId="165" fontId="5" fillId="0" borderId="1" xfId="1" applyFont="1" applyFill="1" applyBorder="1" applyAlignment="1">
      <alignment horizontal="left" vertical="top" wrapText="1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8" fillId="0" borderId="1" xfId="0" applyFont="1" applyBorder="1"/>
    <xf numFmtId="173" fontId="28" fillId="0" borderId="1" xfId="0" applyNumberFormat="1" applyFont="1" applyBorder="1" applyAlignment="1">
      <alignment horizontal="center" vertical="center"/>
    </xf>
    <xf numFmtId="0" fontId="28" fillId="0" borderId="1" xfId="0" applyFont="1" applyBorder="1" applyAlignment="1">
      <alignment vertical="center"/>
    </xf>
    <xf numFmtId="0" fontId="26" fillId="0" borderId="1" xfId="0" applyFont="1" applyBorder="1" applyAlignment="1">
      <alignment vertical="center"/>
    </xf>
    <xf numFmtId="173" fontId="26" fillId="0" borderId="1" xfId="0" applyNumberFormat="1" applyFont="1" applyBorder="1" applyAlignment="1">
      <alignment horizontal="center" vertical="center"/>
    </xf>
    <xf numFmtId="0" fontId="28" fillId="0" borderId="1" xfId="0" applyFont="1" applyBorder="1" applyAlignment="1">
      <alignment vertical="center" wrapText="1"/>
    </xf>
    <xf numFmtId="0" fontId="26" fillId="0" borderId="1" xfId="0" applyFont="1" applyBorder="1" applyAlignment="1">
      <alignment vertical="center" wrapText="1"/>
    </xf>
    <xf numFmtId="2" fontId="26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28" fillId="0" borderId="1" xfId="0" applyFont="1" applyFill="1" applyBorder="1" applyAlignment="1">
      <alignment vertical="center" wrapText="1"/>
    </xf>
    <xf numFmtId="169" fontId="28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4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4" fillId="0" borderId="0" xfId="0" applyFont="1" applyAlignment="1">
      <alignment horizontal="right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Alignment="1">
      <alignment horizontal="right" vertical="top" wrapText="1"/>
    </xf>
    <xf numFmtId="0" fontId="9" fillId="0" borderId="0" xfId="0" applyFont="1" applyAlignment="1">
      <alignment horizontal="justify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justify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top" wrapText="1"/>
    </xf>
    <xf numFmtId="0" fontId="4" fillId="0" borderId="0" xfId="0" applyFont="1"/>
    <xf numFmtId="0" fontId="5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1" xfId="0" applyFont="1" applyBorder="1" applyAlignment="1">
      <alignment horizontal="center" wrapText="1"/>
    </xf>
    <xf numFmtId="0" fontId="10" fillId="0" borderId="0" xfId="0" applyFont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9" fillId="0" borderId="0" xfId="0" applyFont="1" applyAlignment="1">
      <alignment horizontal="right" wrapText="1"/>
    </xf>
    <xf numFmtId="0" fontId="36" fillId="0" borderId="0" xfId="0" applyFont="1" applyBorder="1" applyAlignment="1">
      <alignment horizontal="center" vertical="center" wrapText="1" shrinkToFit="1"/>
    </xf>
    <xf numFmtId="0" fontId="36" fillId="0" borderId="0" xfId="0" applyFont="1" applyBorder="1" applyAlignment="1">
      <alignment horizontal="center" vertical="center" shrinkToFit="1"/>
    </xf>
    <xf numFmtId="0" fontId="36" fillId="0" borderId="1" xfId="0" applyFont="1" applyBorder="1" applyAlignment="1">
      <alignment horizontal="center" vertical="center" wrapText="1" shrinkToFit="1"/>
    </xf>
    <xf numFmtId="0" fontId="9" fillId="0" borderId="1" xfId="0" applyFont="1" applyFill="1" applyBorder="1" applyAlignment="1">
      <alignment horizontal="center" vertical="center" wrapText="1" shrinkToFit="1"/>
    </xf>
    <xf numFmtId="0" fontId="9" fillId="0" borderId="1" xfId="0" applyFont="1" applyBorder="1" applyAlignment="1">
      <alignment vertical="center" wrapText="1" shrinkToFit="1"/>
    </xf>
    <xf numFmtId="0" fontId="9" fillId="0" borderId="1" xfId="0" applyFont="1" applyFill="1" applyBorder="1" applyAlignment="1">
      <alignment vertical="center" wrapText="1" shrinkToFit="1"/>
    </xf>
    <xf numFmtId="0" fontId="9" fillId="0" borderId="1" xfId="0" applyFont="1" applyBorder="1" applyAlignment="1">
      <alignment horizontal="left" vertical="center" wrapText="1"/>
    </xf>
    <xf numFmtId="0" fontId="35" fillId="0" borderId="1" xfId="0" applyFont="1" applyFill="1" applyBorder="1" applyAlignment="1">
      <alignment horizontal="center" vertical="center" wrapText="1" shrinkToFi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 applyFill="1"/>
    <xf numFmtId="0" fontId="7" fillId="0" borderId="0" xfId="0" applyFont="1" applyAlignment="1">
      <alignment horizontal="right" wrapText="1"/>
    </xf>
    <xf numFmtId="0" fontId="4" fillId="0" borderId="1" xfId="0" applyFont="1" applyBorder="1" applyAlignment="1">
      <alignment horizontal="justify" wrapText="1"/>
    </xf>
    <xf numFmtId="4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justify" wrapText="1"/>
    </xf>
    <xf numFmtId="4" fontId="0" fillId="0" borderId="0" xfId="0" applyNumberFormat="1" applyBorder="1" applyAlignment="1">
      <alignment wrapText="1"/>
    </xf>
    <xf numFmtId="0" fontId="0" fillId="0" borderId="0" xfId="0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Fill="1" applyAlignment="1">
      <alignment horizontal="right" wrapText="1"/>
    </xf>
    <xf numFmtId="174" fontId="7" fillId="0" borderId="0" xfId="0" applyNumberFormat="1" applyFont="1" applyAlignment="1">
      <alignment wrapText="1"/>
    </xf>
    <xf numFmtId="0" fontId="7" fillId="0" borderId="6" xfId="0" applyFont="1" applyBorder="1" applyAlignment="1">
      <alignment wrapText="1"/>
    </xf>
    <xf numFmtId="0" fontId="7" fillId="0" borderId="7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9" xfId="0" applyFont="1" applyBorder="1" applyAlignment="1">
      <alignment wrapText="1"/>
    </xf>
    <xf numFmtId="169" fontId="7" fillId="0" borderId="10" xfId="0" applyNumberFormat="1" applyFont="1" applyBorder="1" applyAlignment="1">
      <alignment horizontal="center" wrapText="1"/>
    </xf>
    <xf numFmtId="169" fontId="7" fillId="0" borderId="1" xfId="0" applyNumberFormat="1" applyFont="1" applyBorder="1" applyAlignment="1">
      <alignment wrapText="1"/>
    </xf>
    <xf numFmtId="174" fontId="5" fillId="0" borderId="9" xfId="0" applyNumberFormat="1" applyFont="1" applyFill="1" applyBorder="1" applyAlignment="1">
      <alignment horizontal="justify" wrapText="1"/>
    </xf>
    <xf numFmtId="169" fontId="7" fillId="0" borderId="1" xfId="0" applyNumberFormat="1" applyFont="1" applyFill="1" applyBorder="1" applyAlignment="1">
      <alignment horizontal="center" wrapText="1"/>
    </xf>
    <xf numFmtId="169" fontId="7" fillId="0" borderId="10" xfId="0" applyNumberFormat="1" applyFont="1" applyFill="1" applyBorder="1" applyAlignment="1">
      <alignment horizontal="center" wrapText="1"/>
    </xf>
    <xf numFmtId="0" fontId="5" fillId="0" borderId="9" xfId="0" applyFont="1" applyBorder="1" applyAlignment="1">
      <alignment horizontal="justify"/>
    </xf>
    <xf numFmtId="0" fontId="5" fillId="0" borderId="11" xfId="0" applyFont="1" applyBorder="1" applyAlignment="1">
      <alignment vertical="justify"/>
    </xf>
    <xf numFmtId="169" fontId="7" fillId="0" borderId="12" xfId="0" applyNumberFormat="1" applyFont="1" applyBorder="1" applyAlignment="1">
      <alignment horizontal="center" wrapText="1"/>
    </xf>
    <xf numFmtId="169" fontId="7" fillId="0" borderId="13" xfId="0" applyNumberFormat="1" applyFont="1" applyBorder="1" applyAlignment="1">
      <alignment horizontal="center" wrapText="1"/>
    </xf>
    <xf numFmtId="0" fontId="7" fillId="0" borderId="14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/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/>
    <xf numFmtId="0" fontId="0" fillId="0" borderId="16" xfId="0" applyBorder="1"/>
    <xf numFmtId="0" fontId="0" fillId="0" borderId="17" xfId="0" applyBorder="1"/>
    <xf numFmtId="0" fontId="30" fillId="0" borderId="1" xfId="0" applyFont="1" applyBorder="1" applyAlignment="1">
      <alignment wrapText="1"/>
    </xf>
    <xf numFmtId="173" fontId="4" fillId="0" borderId="1" xfId="1" applyNumberFormat="1" applyFont="1" applyFill="1" applyBorder="1" applyAlignment="1">
      <alignment horizontal="center" vertical="top" wrapText="1"/>
    </xf>
    <xf numFmtId="0" fontId="37" fillId="0" borderId="0" xfId="0" applyFont="1" applyAlignment="1">
      <alignment vertical="top" wrapText="1"/>
    </xf>
    <xf numFmtId="2" fontId="4" fillId="0" borderId="1" xfId="1" applyNumberFormat="1" applyFont="1" applyFill="1" applyBorder="1" applyAlignment="1">
      <alignment horizontal="center" vertical="top" wrapText="1"/>
    </xf>
    <xf numFmtId="2" fontId="5" fillId="0" borderId="1" xfId="1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 wrapText="1"/>
    </xf>
    <xf numFmtId="169" fontId="4" fillId="0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166" fontId="8" fillId="0" borderId="3" xfId="9" applyNumberFormat="1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wrapText="1"/>
    </xf>
    <xf numFmtId="166" fontId="8" fillId="0" borderId="0" xfId="9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173" fontId="26" fillId="0" borderId="4" xfId="0" applyNumberFormat="1" applyFont="1" applyFill="1" applyBorder="1" applyAlignment="1">
      <alignment horizontal="center" vertical="center"/>
    </xf>
    <xf numFmtId="173" fontId="0" fillId="0" borderId="0" xfId="0" applyNumberFormat="1"/>
    <xf numFmtId="0" fontId="4" fillId="0" borderId="2" xfId="0" applyFont="1" applyBorder="1" applyAlignment="1">
      <alignment horizontal="center" vertical="center" wrapText="1"/>
    </xf>
    <xf numFmtId="0" fontId="28" fillId="0" borderId="1" xfId="0" applyFont="1" applyBorder="1" applyAlignment="1">
      <alignment wrapText="1"/>
    </xf>
    <xf numFmtId="0" fontId="4" fillId="0" borderId="1" xfId="1" applyNumberFormat="1" applyFont="1" applyFill="1" applyBorder="1" applyAlignment="1">
      <alignment vertical="top" wrapText="1"/>
    </xf>
    <xf numFmtId="0" fontId="30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0" fontId="28" fillId="0" borderId="0" xfId="0" applyFont="1" applyAlignment="1">
      <alignment wrapText="1"/>
    </xf>
    <xf numFmtId="0" fontId="5" fillId="0" borderId="0" xfId="0" applyFont="1" applyAlignment="1">
      <alignment horizontal="left" vertical="center" wrapText="1"/>
    </xf>
    <xf numFmtId="165" fontId="4" fillId="0" borderId="3" xfId="1" applyFont="1" applyFill="1" applyBorder="1" applyAlignment="1">
      <alignment vertical="top" wrapText="1"/>
    </xf>
    <xf numFmtId="0" fontId="7" fillId="0" borderId="1" xfId="0" applyNumberFormat="1" applyFont="1" applyBorder="1" applyAlignment="1">
      <alignment horizontal="center" wrapText="1"/>
    </xf>
    <xf numFmtId="170" fontId="7" fillId="0" borderId="0" xfId="0" applyNumberFormat="1" applyFont="1"/>
    <xf numFmtId="49" fontId="5" fillId="0" borderId="1" xfId="0" applyNumberFormat="1" applyFont="1" applyFill="1" applyBorder="1" applyAlignment="1">
      <alignment horizontal="center" wrapText="1"/>
    </xf>
    <xf numFmtId="169" fontId="5" fillId="0" borderId="1" xfId="0" applyNumberFormat="1" applyFont="1" applyBorder="1"/>
    <xf numFmtId="170" fontId="5" fillId="0" borderId="1" xfId="0" applyNumberFormat="1" applyFont="1" applyBorder="1"/>
    <xf numFmtId="49" fontId="4" fillId="0" borderId="1" xfId="0" applyNumberFormat="1" applyFont="1" applyFill="1" applyBorder="1" applyAlignment="1">
      <alignment horizontal="center" wrapText="1"/>
    </xf>
    <xf numFmtId="169" fontId="4" fillId="0" borderId="1" xfId="0" applyNumberFormat="1" applyFont="1" applyBorder="1"/>
    <xf numFmtId="170" fontId="4" fillId="0" borderId="1" xfId="0" applyNumberFormat="1" applyFont="1" applyBorder="1"/>
    <xf numFmtId="49" fontId="5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wrapText="1"/>
    </xf>
    <xf numFmtId="0" fontId="5" fillId="0" borderId="1" xfId="0" applyFont="1" applyFill="1" applyBorder="1" applyAlignment="1">
      <alignment horizontal="center" vertical="top" wrapText="1"/>
    </xf>
    <xf numFmtId="2" fontId="7" fillId="0" borderId="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center" wrapText="1"/>
    </xf>
    <xf numFmtId="170" fontId="7" fillId="0" borderId="0" xfId="0" applyNumberFormat="1" applyFont="1" applyFill="1" applyBorder="1"/>
    <xf numFmtId="0" fontId="4" fillId="0" borderId="0" xfId="1" applyNumberFormat="1" applyFont="1" applyFill="1" applyBorder="1" applyAlignment="1">
      <alignment vertical="top" wrapText="1"/>
    </xf>
    <xf numFmtId="169" fontId="23" fillId="0" borderId="0" xfId="0" applyNumberFormat="1" applyFont="1" applyFill="1"/>
    <xf numFmtId="169" fontId="14" fillId="0" borderId="0" xfId="0" applyNumberFormat="1" applyFont="1"/>
    <xf numFmtId="2" fontId="23" fillId="0" borderId="0" xfId="0" applyNumberFormat="1" applyFont="1" applyFill="1"/>
    <xf numFmtId="0" fontId="0" fillId="0" borderId="0" xfId="0" applyBorder="1"/>
    <xf numFmtId="0" fontId="5" fillId="0" borderId="18" xfId="0" applyFont="1" applyFill="1" applyBorder="1" applyAlignment="1">
      <alignment horizontal="center" vertical="center" wrapText="1"/>
    </xf>
    <xf numFmtId="0" fontId="37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173" fontId="26" fillId="0" borderId="3" xfId="0" applyNumberFormat="1" applyFont="1" applyBorder="1" applyAlignment="1">
      <alignment horizontal="center" vertical="center"/>
    </xf>
    <xf numFmtId="173" fontId="26" fillId="0" borderId="0" xfId="0" applyNumberFormat="1" applyFont="1" applyFill="1" applyBorder="1" applyAlignment="1">
      <alignment horizontal="center" vertical="center"/>
    </xf>
    <xf numFmtId="173" fontId="0" fillId="0" borderId="0" xfId="0" applyNumberFormat="1" applyBorder="1"/>
    <xf numFmtId="49" fontId="10" fillId="0" borderId="1" xfId="0" applyNumberFormat="1" applyFont="1" applyBorder="1" applyAlignment="1">
      <alignment horizontal="center"/>
    </xf>
    <xf numFmtId="0" fontId="0" fillId="0" borderId="0" xfId="0" applyAlignment="1">
      <alignment horizontal="center" wrapText="1"/>
    </xf>
    <xf numFmtId="0" fontId="25" fillId="0" borderId="19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right" wrapText="1"/>
    </xf>
    <xf numFmtId="0" fontId="8" fillId="0" borderId="0" xfId="0" applyFont="1" applyFill="1" applyAlignment="1">
      <alignment horizontal="center" vertical="center" wrapText="1"/>
    </xf>
    <xf numFmtId="0" fontId="25" fillId="0" borderId="0" xfId="0" applyFont="1" applyFill="1" applyBorder="1" applyAlignment="1">
      <alignment horizontal="center" wrapText="1"/>
    </xf>
    <xf numFmtId="0" fontId="5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35" fillId="0" borderId="0" xfId="0" applyFont="1" applyFill="1" applyAlignment="1">
      <alignment horizontal="center" wrapText="1"/>
    </xf>
    <xf numFmtId="0" fontId="36" fillId="0" borderId="0" xfId="0" applyFont="1" applyBorder="1" applyAlignment="1">
      <alignment horizontal="center" vertical="center" wrapText="1" shrinkToFit="1"/>
    </xf>
    <xf numFmtId="0" fontId="36" fillId="0" borderId="0" xfId="0" applyFont="1" applyBorder="1" applyAlignment="1">
      <alignment horizontal="center" vertical="center" shrinkToFi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12" fillId="0" borderId="0" xfId="0" applyFont="1" applyAlignment="1">
      <alignment wrapText="1"/>
    </xf>
    <xf numFmtId="0" fontId="8" fillId="0" borderId="0" xfId="0" applyFont="1" applyAlignment="1">
      <alignment horizontal="center" vertical="top" wrapText="1"/>
    </xf>
    <xf numFmtId="0" fontId="4" fillId="0" borderId="0" xfId="0" applyNumberFormat="1" applyFont="1" applyAlignment="1">
      <alignment horizontal="center" wrapText="1"/>
    </xf>
    <xf numFmtId="49" fontId="13" fillId="0" borderId="0" xfId="0" applyNumberFormat="1" applyFont="1" applyAlignment="1">
      <alignment horizontal="center" vertical="top" wrapText="1"/>
    </xf>
    <xf numFmtId="0" fontId="6" fillId="0" borderId="0" xfId="0" applyFont="1" applyFill="1" applyBorder="1" applyAlignment="1">
      <alignment horizontal="right"/>
    </xf>
    <xf numFmtId="0" fontId="7" fillId="0" borderId="3" xfId="0" applyFont="1" applyFill="1" applyBorder="1" applyAlignment="1">
      <alignment horizontal="left" vertical="top" wrapText="1"/>
    </xf>
    <xf numFmtId="0" fontId="7" fillId="0" borderId="18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4" fillId="0" borderId="0" xfId="0" applyFont="1" applyAlignment="1">
      <alignment horizontal="right" wrapText="1"/>
    </xf>
    <xf numFmtId="0" fontId="8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0" xfId="0" applyFont="1" applyAlignment="1">
      <alignment horizontal="center" wrapText="1"/>
    </xf>
    <xf numFmtId="0" fontId="3" fillId="0" borderId="0" xfId="0" applyFont="1" applyAlignment="1">
      <alignment horizontal="right" vertical="justify"/>
    </xf>
    <xf numFmtId="0" fontId="3" fillId="0" borderId="0" xfId="0" applyFont="1" applyAlignment="1">
      <alignment horizontal="right"/>
    </xf>
    <xf numFmtId="0" fontId="11" fillId="0" borderId="0" xfId="0" applyFont="1" applyFill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4" fillId="0" borderId="3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8" fillId="0" borderId="17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</cellXfs>
  <cellStyles count="12">
    <cellStyle name="Денежный" xfId="1" builtinId="4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Процентный" xfId="6" builtinId="5"/>
    <cellStyle name="Тысячи [0]_перечис.11" xfId="7"/>
    <cellStyle name="Тысячи_перечис.11" xfId="8"/>
    <cellStyle name="Финансовый" xfId="9" builtinId="3"/>
    <cellStyle name="Финансовый 2" xfId="10"/>
    <cellStyle name="Финансовый 3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L128"/>
  <sheetViews>
    <sheetView zoomScale="90" zoomScaleNormal="90" zoomScaleSheetLayoutView="80" workbookViewId="0">
      <selection activeCell="B2" sqref="B2:D2"/>
    </sheetView>
  </sheetViews>
  <sheetFormatPr defaultRowHeight="15.75"/>
  <cols>
    <col min="1" max="1" width="69.5703125" style="1" customWidth="1"/>
    <col min="2" max="2" width="29.5703125" style="1" customWidth="1"/>
    <col min="3" max="3" width="20.85546875" style="1" hidden="1" customWidth="1"/>
    <col min="4" max="4" width="18" style="2" customWidth="1"/>
    <col min="5" max="10" width="0" style="1" hidden="1" customWidth="1"/>
    <col min="11" max="11" width="12" style="1" bestFit="1" customWidth="1"/>
    <col min="12" max="16384" width="9.140625" style="1"/>
  </cols>
  <sheetData>
    <row r="1" spans="1:12" ht="42.75" customHeight="1">
      <c r="B1" s="262"/>
      <c r="C1" s="262"/>
      <c r="D1" s="262"/>
    </row>
    <row r="2" spans="1:12" ht="105.75" customHeight="1">
      <c r="B2" s="263" t="s">
        <v>525</v>
      </c>
      <c r="C2" s="263"/>
      <c r="D2" s="263"/>
      <c r="E2" s="48"/>
      <c r="F2" s="48"/>
      <c r="G2" s="48"/>
      <c r="H2" s="48"/>
      <c r="I2" s="48"/>
      <c r="J2" s="48"/>
    </row>
    <row r="3" spans="1:12" ht="56.25" customHeight="1">
      <c r="A3" s="264" t="s">
        <v>294</v>
      </c>
      <c r="B3" s="264"/>
      <c r="C3" s="264"/>
      <c r="D3" s="264"/>
    </row>
    <row r="4" spans="1:12" ht="19.149999999999999" customHeight="1">
      <c r="B4" s="4"/>
      <c r="C4" s="4"/>
      <c r="D4" s="5" t="s">
        <v>125</v>
      </c>
    </row>
    <row r="5" spans="1:12" s="7" customFormat="1" ht="37.5">
      <c r="A5" s="24"/>
      <c r="B5" s="25" t="s">
        <v>92</v>
      </c>
      <c r="C5" s="24" t="s">
        <v>231</v>
      </c>
      <c r="D5" s="71" t="s">
        <v>93</v>
      </c>
    </row>
    <row r="6" spans="1:12" s="7" customFormat="1" ht="18.75">
      <c r="A6" s="61" t="s">
        <v>90</v>
      </c>
      <c r="B6" s="62"/>
      <c r="C6" s="98">
        <v>0</v>
      </c>
      <c r="D6" s="124">
        <v>0</v>
      </c>
      <c r="E6" s="70">
        <v>395978.2</v>
      </c>
      <c r="F6" s="26">
        <v>395978.2</v>
      </c>
      <c r="G6" s="26">
        <v>395978.2</v>
      </c>
      <c r="H6" s="26">
        <v>395978.2</v>
      </c>
      <c r="I6" s="26">
        <v>395978.2</v>
      </c>
      <c r="J6" s="26">
        <v>395978.2</v>
      </c>
    </row>
    <row r="7" spans="1:12" s="7" customFormat="1" ht="31.5">
      <c r="A7" s="63" t="s">
        <v>154</v>
      </c>
      <c r="B7" s="64" t="s">
        <v>155</v>
      </c>
      <c r="C7" s="99">
        <v>0</v>
      </c>
      <c r="D7" s="124">
        <v>0</v>
      </c>
      <c r="E7" s="70" t="e">
        <f>E10+E15+#REF!</f>
        <v>#REF!</v>
      </c>
      <c r="F7" s="26" t="e">
        <f>F10+F15+#REF!</f>
        <v>#REF!</v>
      </c>
      <c r="G7" s="26" t="e">
        <f>G10+G15+#REF!</f>
        <v>#REF!</v>
      </c>
      <c r="H7" s="26" t="e">
        <f>H10+H15+#REF!</f>
        <v>#REF!</v>
      </c>
      <c r="I7" s="26" t="e">
        <f>I10+I15+#REF!</f>
        <v>#REF!</v>
      </c>
      <c r="J7" s="26" t="e">
        <f>J10+J15+#REF!</f>
        <v>#REF!</v>
      </c>
      <c r="K7" s="88"/>
    </row>
    <row r="8" spans="1:12" s="7" customFormat="1" ht="18.75">
      <c r="A8" s="65" t="s">
        <v>91</v>
      </c>
      <c r="B8" s="66"/>
      <c r="C8" s="100"/>
      <c r="D8" s="124"/>
      <c r="E8" s="70"/>
      <c r="F8" s="26"/>
      <c r="G8" s="26"/>
      <c r="H8" s="26"/>
      <c r="I8" s="26"/>
      <c r="J8" s="26"/>
    </row>
    <row r="9" spans="1:12" s="7" customFormat="1" ht="31.5">
      <c r="A9" s="67" t="s">
        <v>156</v>
      </c>
      <c r="B9" s="64" t="s">
        <v>165</v>
      </c>
      <c r="C9" s="101">
        <v>0</v>
      </c>
      <c r="D9" s="124">
        <f>D10-D17</f>
        <v>0</v>
      </c>
      <c r="E9" s="70" t="e">
        <f>#REF!</f>
        <v>#REF!</v>
      </c>
      <c r="F9" s="26" t="e">
        <f>#REF!</f>
        <v>#REF!</v>
      </c>
      <c r="G9" s="26" t="e">
        <f>#REF!</f>
        <v>#REF!</v>
      </c>
      <c r="H9" s="26" t="e">
        <f>#REF!</f>
        <v>#REF!</v>
      </c>
      <c r="I9" s="26" t="e">
        <f>#REF!</f>
        <v>#REF!</v>
      </c>
      <c r="J9" s="26" t="e">
        <f>#REF!</f>
        <v>#REF!</v>
      </c>
    </row>
    <row r="10" spans="1:12" s="27" customFormat="1" ht="18.75">
      <c r="A10" s="68" t="s">
        <v>157</v>
      </c>
      <c r="B10" s="69" t="s">
        <v>166</v>
      </c>
      <c r="C10" s="119">
        <f t="shared" ref="C10:J12" si="0">C11</f>
        <v>0</v>
      </c>
      <c r="D10" s="125">
        <f t="shared" si="0"/>
        <v>2912.04</v>
      </c>
      <c r="E10" s="70" t="e">
        <f t="shared" ref="E10:J10" si="1">E11-E13</f>
        <v>#REF!</v>
      </c>
      <c r="F10" s="26" t="e">
        <f t="shared" si="1"/>
        <v>#REF!</v>
      </c>
      <c r="G10" s="26" t="e">
        <f t="shared" si="1"/>
        <v>#REF!</v>
      </c>
      <c r="H10" s="26" t="e">
        <f t="shared" si="1"/>
        <v>#REF!</v>
      </c>
      <c r="I10" s="26" t="e">
        <f t="shared" si="1"/>
        <v>#REF!</v>
      </c>
      <c r="J10" s="26" t="e">
        <f t="shared" si="1"/>
        <v>#REF!</v>
      </c>
      <c r="K10" s="261"/>
      <c r="L10" s="49"/>
    </row>
    <row r="11" spans="1:12" s="7" customFormat="1" ht="18.75">
      <c r="A11" s="68" t="s">
        <v>158</v>
      </c>
      <c r="B11" s="69" t="s">
        <v>167</v>
      </c>
      <c r="C11" s="119">
        <f t="shared" si="0"/>
        <v>0</v>
      </c>
      <c r="D11" s="125">
        <f t="shared" si="0"/>
        <v>2912.04</v>
      </c>
      <c r="E11" s="70" t="e">
        <f t="shared" si="0"/>
        <v>#REF!</v>
      </c>
      <c r="F11" s="26" t="e">
        <f t="shared" si="0"/>
        <v>#REF!</v>
      </c>
      <c r="G11" s="26" t="e">
        <f t="shared" si="0"/>
        <v>#REF!</v>
      </c>
      <c r="H11" s="26" t="e">
        <f t="shared" si="0"/>
        <v>#REF!</v>
      </c>
      <c r="I11" s="26" t="e">
        <f t="shared" si="0"/>
        <v>#REF!</v>
      </c>
      <c r="J11" s="26" t="e">
        <f t="shared" si="0"/>
        <v>#REF!</v>
      </c>
      <c r="K11" s="261"/>
    </row>
    <row r="12" spans="1:12" s="7" customFormat="1" ht="18.75">
      <c r="A12" s="68" t="s">
        <v>159</v>
      </c>
      <c r="B12" s="69" t="s">
        <v>168</v>
      </c>
      <c r="C12" s="119">
        <f t="shared" si="0"/>
        <v>0</v>
      </c>
      <c r="D12" s="125">
        <f t="shared" si="0"/>
        <v>2912.04</v>
      </c>
      <c r="E12" s="70" t="e">
        <f>E14+#REF!+#REF!-E17-#REF!</f>
        <v>#REF!</v>
      </c>
      <c r="F12" s="26" t="e">
        <f>F14+#REF!+#REF!-F17-#REF!</f>
        <v>#REF!</v>
      </c>
      <c r="G12" s="26" t="e">
        <f>G14+#REF!+#REF!-G17-#REF!</f>
        <v>#REF!</v>
      </c>
      <c r="H12" s="26" t="e">
        <f>H14+#REF!+#REF!-H17-#REF!</f>
        <v>#REF!</v>
      </c>
      <c r="I12" s="26" t="e">
        <f>I14+#REF!+#REF!-I17-#REF!</f>
        <v>#REF!</v>
      </c>
      <c r="J12" s="26" t="e">
        <f>J14+#REF!+#REF!-J17-#REF!</f>
        <v>#REF!</v>
      </c>
      <c r="K12" s="261"/>
    </row>
    <row r="13" spans="1:12" s="7" customFormat="1" ht="31.5">
      <c r="A13" s="68" t="s">
        <v>163</v>
      </c>
      <c r="B13" s="69" t="s">
        <v>169</v>
      </c>
      <c r="C13" s="119">
        <v>0</v>
      </c>
      <c r="D13" s="125">
        <v>2912.04</v>
      </c>
      <c r="E13" s="70">
        <f t="shared" ref="E13:J13" si="2">E14</f>
        <v>160000</v>
      </c>
      <c r="F13" s="26">
        <f t="shared" si="2"/>
        <v>160000</v>
      </c>
      <c r="G13" s="26">
        <f t="shared" si="2"/>
        <v>160000</v>
      </c>
      <c r="H13" s="26">
        <f t="shared" si="2"/>
        <v>160000</v>
      </c>
      <c r="I13" s="26">
        <f t="shared" si="2"/>
        <v>160000</v>
      </c>
      <c r="J13" s="26">
        <f t="shared" si="2"/>
        <v>160000</v>
      </c>
      <c r="K13" s="261"/>
    </row>
    <row r="14" spans="1:12" s="7" customFormat="1" ht="18.75">
      <c r="A14" s="68" t="s">
        <v>160</v>
      </c>
      <c r="B14" s="69" t="s">
        <v>170</v>
      </c>
      <c r="C14" s="105">
        <f t="shared" ref="C14:J16" si="3">C15</f>
        <v>0</v>
      </c>
      <c r="D14" s="125">
        <f t="shared" si="3"/>
        <v>2912.04</v>
      </c>
      <c r="E14" s="70">
        <v>160000</v>
      </c>
      <c r="F14" s="26">
        <v>160000</v>
      </c>
      <c r="G14" s="26">
        <v>160000</v>
      </c>
      <c r="H14" s="26">
        <v>160000</v>
      </c>
      <c r="I14" s="26">
        <v>160000</v>
      </c>
      <c r="J14" s="26">
        <v>160000</v>
      </c>
      <c r="K14" s="261"/>
    </row>
    <row r="15" spans="1:12" s="27" customFormat="1" ht="17.45" customHeight="1">
      <c r="A15" s="68" t="s">
        <v>161</v>
      </c>
      <c r="B15" s="69" t="s">
        <v>171</v>
      </c>
      <c r="C15" s="105">
        <f t="shared" si="3"/>
        <v>0</v>
      </c>
      <c r="D15" s="125">
        <f t="shared" si="3"/>
        <v>2912.04</v>
      </c>
      <c r="E15" s="70" t="e">
        <f>E16-#REF!</f>
        <v>#REF!</v>
      </c>
      <c r="F15" s="26" t="e">
        <f>F16-#REF!</f>
        <v>#REF!</v>
      </c>
      <c r="G15" s="26" t="e">
        <f>G16-#REF!</f>
        <v>#REF!</v>
      </c>
      <c r="H15" s="26" t="e">
        <f>H16-#REF!</f>
        <v>#REF!</v>
      </c>
      <c r="I15" s="26" t="e">
        <f>I16-#REF!</f>
        <v>#REF!</v>
      </c>
      <c r="J15" s="26" t="e">
        <f>J16-#REF!</f>
        <v>#REF!</v>
      </c>
      <c r="K15" s="261"/>
    </row>
    <row r="16" spans="1:12" s="7" customFormat="1" ht="18.75">
      <c r="A16" s="68" t="s">
        <v>162</v>
      </c>
      <c r="B16" s="69" t="s">
        <v>172</v>
      </c>
      <c r="C16" s="105">
        <f t="shared" si="3"/>
        <v>0</v>
      </c>
      <c r="D16" s="125">
        <f t="shared" si="3"/>
        <v>2912.04</v>
      </c>
      <c r="E16" s="70">
        <f t="shared" si="3"/>
        <v>250000</v>
      </c>
      <c r="F16" s="26">
        <f t="shared" si="3"/>
        <v>250000</v>
      </c>
      <c r="G16" s="26">
        <f t="shared" si="3"/>
        <v>250000</v>
      </c>
      <c r="H16" s="26">
        <f t="shared" si="3"/>
        <v>250000</v>
      </c>
      <c r="I16" s="26">
        <f t="shared" si="3"/>
        <v>250000</v>
      </c>
      <c r="J16" s="26">
        <f t="shared" si="3"/>
        <v>250000</v>
      </c>
      <c r="K16" s="261"/>
    </row>
    <row r="17" spans="1:11" s="7" customFormat="1" ht="31.5">
      <c r="A17" s="68" t="s">
        <v>164</v>
      </c>
      <c r="B17" s="69" t="s">
        <v>173</v>
      </c>
      <c r="C17" s="105">
        <v>0</v>
      </c>
      <c r="D17" s="125">
        <v>2912.04</v>
      </c>
      <c r="E17" s="70">
        <v>250000</v>
      </c>
      <c r="F17" s="26">
        <v>250000</v>
      </c>
      <c r="G17" s="26">
        <v>250000</v>
      </c>
      <c r="H17" s="26">
        <v>250000</v>
      </c>
      <c r="I17" s="26">
        <v>250000</v>
      </c>
      <c r="J17" s="26">
        <v>250000</v>
      </c>
      <c r="K17" s="261"/>
    </row>
    <row r="18" spans="1:11" s="7" customFormat="1" ht="18.75">
      <c r="B18" s="28"/>
      <c r="C18" s="28"/>
      <c r="D18" s="72"/>
    </row>
    <row r="19" spans="1:11" s="7" customFormat="1" ht="18.75">
      <c r="D19" s="73"/>
    </row>
    <row r="20" spans="1:11" s="7" customFormat="1" ht="18.75">
      <c r="D20" s="6"/>
    </row>
    <row r="21" spans="1:11" s="7" customFormat="1" ht="18.75">
      <c r="D21" s="6"/>
    </row>
    <row r="22" spans="1:11" s="7" customFormat="1" ht="18.75">
      <c r="D22" s="6"/>
    </row>
    <row r="23" spans="1:11" s="7" customFormat="1" ht="18.75">
      <c r="D23" s="6"/>
    </row>
    <row r="24" spans="1:11" s="7" customFormat="1" ht="18.75">
      <c r="D24" s="6"/>
    </row>
    <row r="25" spans="1:11" s="7" customFormat="1" ht="18.75">
      <c r="D25" s="6"/>
    </row>
    <row r="26" spans="1:11" s="7" customFormat="1" ht="18.75">
      <c r="D26" s="6"/>
    </row>
    <row r="27" spans="1:11" s="7" customFormat="1" ht="18.75">
      <c r="D27" s="6"/>
    </row>
    <row r="28" spans="1:11" s="7" customFormat="1" ht="18.75">
      <c r="D28" s="6"/>
    </row>
    <row r="29" spans="1:11" s="7" customFormat="1" ht="18.75">
      <c r="D29" s="6"/>
    </row>
    <row r="30" spans="1:11" s="7" customFormat="1" ht="18.75">
      <c r="D30" s="6"/>
    </row>
    <row r="31" spans="1:11" s="7" customFormat="1" ht="18.75">
      <c r="D31" s="6"/>
    </row>
    <row r="32" spans="1:11" s="7" customFormat="1" ht="18.75">
      <c r="D32" s="6"/>
    </row>
    <row r="33" spans="4:4" s="7" customFormat="1" ht="18.75">
      <c r="D33" s="6"/>
    </row>
    <row r="34" spans="4:4" s="7" customFormat="1" ht="18.75">
      <c r="D34" s="6"/>
    </row>
    <row r="35" spans="4:4" s="7" customFormat="1" ht="18.75">
      <c r="D35" s="6"/>
    </row>
    <row r="36" spans="4:4" s="7" customFormat="1" ht="18.75">
      <c r="D36" s="6"/>
    </row>
    <row r="37" spans="4:4" s="7" customFormat="1" ht="18.75">
      <c r="D37" s="6"/>
    </row>
    <row r="38" spans="4:4" s="7" customFormat="1" ht="18.75">
      <c r="D38" s="6"/>
    </row>
    <row r="39" spans="4:4" s="7" customFormat="1" ht="18.75">
      <c r="D39" s="6"/>
    </row>
    <row r="40" spans="4:4" s="7" customFormat="1" ht="18.75">
      <c r="D40" s="6"/>
    </row>
    <row r="41" spans="4:4" s="7" customFormat="1" ht="18.75">
      <c r="D41" s="6"/>
    </row>
    <row r="42" spans="4:4" s="7" customFormat="1" ht="18.75">
      <c r="D42" s="6"/>
    </row>
    <row r="43" spans="4:4" s="7" customFormat="1" ht="18.75">
      <c r="D43" s="6"/>
    </row>
    <row r="44" spans="4:4" s="7" customFormat="1" ht="18.75">
      <c r="D44" s="6"/>
    </row>
    <row r="45" spans="4:4" s="7" customFormat="1" ht="18.75">
      <c r="D45" s="6"/>
    </row>
    <row r="46" spans="4:4" s="7" customFormat="1" ht="18.75">
      <c r="D46" s="6"/>
    </row>
    <row r="47" spans="4:4" s="7" customFormat="1" ht="18.75">
      <c r="D47" s="6"/>
    </row>
    <row r="48" spans="4:4" s="7" customFormat="1" ht="18.75">
      <c r="D48" s="6"/>
    </row>
    <row r="49" spans="4:4" s="7" customFormat="1" ht="18.75">
      <c r="D49" s="6"/>
    </row>
    <row r="50" spans="4:4" s="7" customFormat="1" ht="18.75">
      <c r="D50" s="6"/>
    </row>
    <row r="51" spans="4:4" s="7" customFormat="1" ht="18.75">
      <c r="D51" s="6"/>
    </row>
    <row r="52" spans="4:4" s="7" customFormat="1" ht="18.75">
      <c r="D52" s="6"/>
    </row>
    <row r="53" spans="4:4" s="7" customFormat="1" ht="18.75">
      <c r="D53" s="6"/>
    </row>
    <row r="54" spans="4:4" s="7" customFormat="1" ht="18.75">
      <c r="D54" s="6"/>
    </row>
    <row r="55" spans="4:4" s="7" customFormat="1" ht="18.75">
      <c r="D55" s="6"/>
    </row>
    <row r="56" spans="4:4" s="7" customFormat="1" ht="18.75">
      <c r="D56" s="6"/>
    </row>
    <row r="57" spans="4:4" s="7" customFormat="1" ht="18.75">
      <c r="D57" s="6"/>
    </row>
    <row r="58" spans="4:4" s="7" customFormat="1" ht="18.75">
      <c r="D58" s="6"/>
    </row>
    <row r="59" spans="4:4" s="7" customFormat="1" ht="18.75">
      <c r="D59" s="6"/>
    </row>
    <row r="60" spans="4:4" s="7" customFormat="1" ht="18.75">
      <c r="D60" s="6"/>
    </row>
    <row r="61" spans="4:4" s="7" customFormat="1" ht="18.75">
      <c r="D61" s="6"/>
    </row>
    <row r="62" spans="4:4" s="7" customFormat="1" ht="18.75">
      <c r="D62" s="6"/>
    </row>
    <row r="63" spans="4:4" s="7" customFormat="1" ht="18.75">
      <c r="D63" s="6"/>
    </row>
    <row r="64" spans="4:4" s="7" customFormat="1" ht="18.75">
      <c r="D64" s="6"/>
    </row>
    <row r="65" spans="4:4" s="7" customFormat="1" ht="18.75">
      <c r="D65" s="6"/>
    </row>
    <row r="66" spans="4:4" s="7" customFormat="1" ht="18.75">
      <c r="D66" s="6"/>
    </row>
    <row r="67" spans="4:4" s="7" customFormat="1" ht="18.75">
      <c r="D67" s="6"/>
    </row>
    <row r="68" spans="4:4" s="7" customFormat="1" ht="18.75">
      <c r="D68" s="6"/>
    </row>
    <row r="69" spans="4:4" s="7" customFormat="1" ht="18.75">
      <c r="D69" s="6"/>
    </row>
    <row r="70" spans="4:4" s="7" customFormat="1" ht="18.75">
      <c r="D70" s="6"/>
    </row>
    <row r="71" spans="4:4" s="7" customFormat="1" ht="18.75">
      <c r="D71" s="6"/>
    </row>
    <row r="72" spans="4:4" s="7" customFormat="1" ht="18.75">
      <c r="D72" s="6"/>
    </row>
    <row r="73" spans="4:4" s="7" customFormat="1" ht="18.75">
      <c r="D73" s="6"/>
    </row>
    <row r="74" spans="4:4" s="7" customFormat="1" ht="18.75">
      <c r="D74" s="6"/>
    </row>
    <row r="75" spans="4:4" s="7" customFormat="1" ht="18.75">
      <c r="D75" s="6"/>
    </row>
    <row r="76" spans="4:4" s="7" customFormat="1" ht="18.75">
      <c r="D76" s="6"/>
    </row>
    <row r="77" spans="4:4" s="7" customFormat="1" ht="18.75">
      <c r="D77" s="6"/>
    </row>
    <row r="78" spans="4:4" s="7" customFormat="1" ht="18.75">
      <c r="D78" s="6"/>
    </row>
    <row r="79" spans="4:4" s="7" customFormat="1" ht="18.75">
      <c r="D79" s="6"/>
    </row>
    <row r="80" spans="4:4" s="7" customFormat="1" ht="18.75">
      <c r="D80" s="6"/>
    </row>
    <row r="81" spans="4:4" s="7" customFormat="1" ht="18.75">
      <c r="D81" s="6"/>
    </row>
    <row r="82" spans="4:4" s="7" customFormat="1" ht="18.75">
      <c r="D82" s="6"/>
    </row>
    <row r="83" spans="4:4" s="7" customFormat="1" ht="18.75">
      <c r="D83" s="6"/>
    </row>
    <row r="84" spans="4:4" s="7" customFormat="1" ht="18.75">
      <c r="D84" s="6"/>
    </row>
    <row r="85" spans="4:4" s="7" customFormat="1" ht="18.75">
      <c r="D85" s="6"/>
    </row>
    <row r="86" spans="4:4" s="7" customFormat="1" ht="18.75">
      <c r="D86" s="6"/>
    </row>
    <row r="87" spans="4:4" s="7" customFormat="1" ht="18.75">
      <c r="D87" s="6"/>
    </row>
    <row r="88" spans="4:4" s="7" customFormat="1" ht="18.75">
      <c r="D88" s="6"/>
    </row>
    <row r="89" spans="4:4" s="7" customFormat="1" ht="18.75">
      <c r="D89" s="6"/>
    </row>
    <row r="90" spans="4:4" s="7" customFormat="1" ht="18.75">
      <c r="D90" s="6"/>
    </row>
    <row r="91" spans="4:4" s="7" customFormat="1" ht="18.75">
      <c r="D91" s="6"/>
    </row>
    <row r="92" spans="4:4" s="7" customFormat="1" ht="18.75">
      <c r="D92" s="6"/>
    </row>
    <row r="93" spans="4:4" s="7" customFormat="1" ht="18.75">
      <c r="D93" s="6"/>
    </row>
    <row r="94" spans="4:4" s="7" customFormat="1" ht="18.75">
      <c r="D94" s="6"/>
    </row>
    <row r="95" spans="4:4" s="7" customFormat="1" ht="18.75">
      <c r="D95" s="6"/>
    </row>
    <row r="96" spans="4:4" s="7" customFormat="1" ht="18.75">
      <c r="D96" s="6"/>
    </row>
    <row r="97" spans="4:4" s="7" customFormat="1" ht="18.75">
      <c r="D97" s="6"/>
    </row>
    <row r="98" spans="4:4" s="7" customFormat="1" ht="18.75">
      <c r="D98" s="6"/>
    </row>
    <row r="99" spans="4:4" s="7" customFormat="1" ht="18.75">
      <c r="D99" s="6"/>
    </row>
    <row r="100" spans="4:4" s="7" customFormat="1" ht="18.75">
      <c r="D100" s="6"/>
    </row>
    <row r="101" spans="4:4" s="7" customFormat="1" ht="18.75">
      <c r="D101" s="6"/>
    </row>
    <row r="102" spans="4:4" s="7" customFormat="1" ht="18.75">
      <c r="D102" s="6"/>
    </row>
    <row r="103" spans="4:4" s="7" customFormat="1" ht="18.75">
      <c r="D103" s="6"/>
    </row>
    <row r="104" spans="4:4" s="7" customFormat="1" ht="18.75">
      <c r="D104" s="6"/>
    </row>
    <row r="105" spans="4:4" s="7" customFormat="1" ht="18.75">
      <c r="D105" s="6"/>
    </row>
    <row r="106" spans="4:4" s="7" customFormat="1" ht="18.75">
      <c r="D106" s="6"/>
    </row>
    <row r="107" spans="4:4" s="7" customFormat="1" ht="18.75">
      <c r="D107" s="6"/>
    </row>
    <row r="108" spans="4:4" s="7" customFormat="1" ht="18.75">
      <c r="D108" s="6"/>
    </row>
    <row r="109" spans="4:4" s="7" customFormat="1" ht="18.75">
      <c r="D109" s="6"/>
    </row>
    <row r="110" spans="4:4" s="7" customFormat="1" ht="18.75">
      <c r="D110" s="6"/>
    </row>
    <row r="111" spans="4:4" s="7" customFormat="1" ht="18.75">
      <c r="D111" s="6"/>
    </row>
    <row r="112" spans="4:4" s="7" customFormat="1" ht="18.75">
      <c r="D112" s="6"/>
    </row>
    <row r="113" spans="4:4" s="7" customFormat="1" ht="18.75">
      <c r="D113" s="6"/>
    </row>
    <row r="114" spans="4:4" s="7" customFormat="1" ht="18.75">
      <c r="D114" s="6"/>
    </row>
    <row r="115" spans="4:4" s="7" customFormat="1" ht="18.75">
      <c r="D115" s="6"/>
    </row>
    <row r="116" spans="4:4" s="7" customFormat="1" ht="18.75">
      <c r="D116" s="6"/>
    </row>
    <row r="117" spans="4:4" s="7" customFormat="1" ht="18.75">
      <c r="D117" s="6"/>
    </row>
    <row r="118" spans="4:4" s="7" customFormat="1" ht="18.75">
      <c r="D118" s="6"/>
    </row>
    <row r="119" spans="4:4" s="7" customFormat="1" ht="18.75">
      <c r="D119" s="6"/>
    </row>
    <row r="120" spans="4:4" s="7" customFormat="1" ht="18.75">
      <c r="D120" s="6"/>
    </row>
    <row r="121" spans="4:4" s="7" customFormat="1" ht="18.75">
      <c r="D121" s="6"/>
    </row>
    <row r="122" spans="4:4" s="7" customFormat="1" ht="18.75">
      <c r="D122" s="6"/>
    </row>
    <row r="123" spans="4:4">
      <c r="D123" s="6"/>
    </row>
    <row r="124" spans="4:4">
      <c r="D124" s="6"/>
    </row>
    <row r="125" spans="4:4">
      <c r="D125" s="6"/>
    </row>
    <row r="126" spans="4:4">
      <c r="D126" s="6"/>
    </row>
    <row r="127" spans="4:4">
      <c r="D127" s="6"/>
    </row>
    <row r="128" spans="4:4">
      <c r="D128" s="6"/>
    </row>
  </sheetData>
  <mergeCells count="5">
    <mergeCell ref="K14:K17"/>
    <mergeCell ref="B1:D1"/>
    <mergeCell ref="B2:D2"/>
    <mergeCell ref="A3:D3"/>
    <mergeCell ref="K10:K13"/>
  </mergeCells>
  <phoneticPr fontId="3" type="noConversion"/>
  <pageMargins left="0.78740157480314965" right="0.39370078740157483" top="0.78740157480314965" bottom="0.78740157480314965" header="0.51181102362204722" footer="0.51181102362204722"/>
  <pageSetup paperSize="9" scale="71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9"/>
  <sheetViews>
    <sheetView view="pageBreakPreview" topLeftCell="A17" zoomScaleNormal="90" zoomScaleSheetLayoutView="100" workbookViewId="0">
      <selection activeCell="B1" sqref="B1:D1"/>
    </sheetView>
  </sheetViews>
  <sheetFormatPr defaultRowHeight="12.75"/>
  <cols>
    <col min="1" max="1" width="85.85546875" style="10" customWidth="1"/>
    <col min="2" max="2" width="13" style="9" customWidth="1"/>
    <col min="3" max="3" width="17.5703125" style="9" customWidth="1"/>
    <col min="4" max="4" width="17.28515625" style="8" customWidth="1"/>
    <col min="5" max="5" width="11.42578125" bestFit="1" customWidth="1"/>
  </cols>
  <sheetData>
    <row r="1" spans="1:6" ht="145.5" customHeight="1">
      <c r="B1" s="295" t="s">
        <v>534</v>
      </c>
      <c r="C1" s="295"/>
      <c r="D1" s="295"/>
    </row>
    <row r="2" spans="1:6">
      <c r="D2" s="13"/>
    </row>
    <row r="3" spans="1:6" ht="64.5" customHeight="1">
      <c r="A3" s="294" t="s">
        <v>510</v>
      </c>
      <c r="B3" s="294"/>
      <c r="C3" s="294"/>
      <c r="D3" s="294"/>
      <c r="E3" s="12"/>
      <c r="F3" s="3"/>
    </row>
    <row r="4" spans="1:6" s="11" customFormat="1" ht="15.75">
      <c r="A4" s="12"/>
      <c r="B4" s="20"/>
      <c r="C4" s="20"/>
      <c r="D4" s="23" t="s">
        <v>125</v>
      </c>
      <c r="E4" s="12"/>
      <c r="F4" s="3"/>
    </row>
    <row r="5" spans="1:6" s="36" customFormat="1" ht="72" customHeight="1">
      <c r="A5" s="30" t="s">
        <v>104</v>
      </c>
      <c r="B5" s="30" t="s">
        <v>126</v>
      </c>
      <c r="C5" s="30" t="s">
        <v>71</v>
      </c>
      <c r="D5" s="30" t="s">
        <v>519</v>
      </c>
    </row>
    <row r="6" spans="1:6" s="36" customFormat="1" ht="18.75">
      <c r="A6" s="30">
        <v>1</v>
      </c>
      <c r="B6" s="35">
        <v>2</v>
      </c>
      <c r="C6" s="108"/>
      <c r="D6" s="30">
        <v>3</v>
      </c>
    </row>
    <row r="7" spans="1:6" s="58" customFormat="1" ht="18.75">
      <c r="A7" s="56" t="s">
        <v>103</v>
      </c>
      <c r="B7" s="57" t="s">
        <v>110</v>
      </c>
      <c r="C7" s="109">
        <f>C8+C11+C12</f>
        <v>-165.3</v>
      </c>
      <c r="D7" s="106">
        <f>D8+D9+D12+D11+D10</f>
        <v>1578.6000000000001</v>
      </c>
    </row>
    <row r="8" spans="1:6" s="22" customFormat="1" ht="37.5">
      <c r="A8" s="31" t="s">
        <v>102</v>
      </c>
      <c r="B8" s="32" t="s">
        <v>122</v>
      </c>
      <c r="C8" s="110">
        <v>16.3</v>
      </c>
      <c r="D8" s="107">
        <v>505.7</v>
      </c>
    </row>
    <row r="9" spans="1:6" s="22" customFormat="1" ht="18.75" hidden="1">
      <c r="A9" s="31" t="s">
        <v>210</v>
      </c>
      <c r="B9" s="32" t="s">
        <v>211</v>
      </c>
      <c r="C9" s="110">
        <v>0</v>
      </c>
      <c r="D9" s="107">
        <v>0</v>
      </c>
    </row>
    <row r="10" spans="1:6" s="22" customFormat="1" ht="18.75" hidden="1">
      <c r="A10" s="31" t="s">
        <v>210</v>
      </c>
      <c r="B10" s="32"/>
      <c r="C10" s="110"/>
      <c r="D10" s="107">
        <v>0</v>
      </c>
    </row>
    <row r="11" spans="1:6" s="22" customFormat="1" ht="18.75">
      <c r="A11" s="31" t="s">
        <v>176</v>
      </c>
      <c r="B11" s="32" t="s">
        <v>177</v>
      </c>
      <c r="C11" s="110">
        <v>-4.0999999999999996</v>
      </c>
      <c r="D11" s="107">
        <v>47.4</v>
      </c>
    </row>
    <row r="12" spans="1:6" s="22" customFormat="1" ht="18.75">
      <c r="A12" s="31" t="s">
        <v>101</v>
      </c>
      <c r="B12" s="32" t="s">
        <v>111</v>
      </c>
      <c r="C12" s="110">
        <v>-177.5</v>
      </c>
      <c r="D12" s="107">
        <v>1025.5</v>
      </c>
    </row>
    <row r="13" spans="1:6" s="58" customFormat="1" ht="18.75">
      <c r="A13" s="56" t="s">
        <v>100</v>
      </c>
      <c r="B13" s="57" t="s">
        <v>112</v>
      </c>
      <c r="C13" s="110">
        <f>C14</f>
        <v>38.799999999999997</v>
      </c>
      <c r="D13" s="106">
        <f>SUM(D14:D14)</f>
        <v>92</v>
      </c>
    </row>
    <row r="14" spans="1:6" s="22" customFormat="1" ht="18.75">
      <c r="A14" s="31" t="s">
        <v>113</v>
      </c>
      <c r="B14" s="32" t="s">
        <v>114</v>
      </c>
      <c r="C14" s="109">
        <v>38.799999999999997</v>
      </c>
      <c r="D14" s="107">
        <v>92</v>
      </c>
      <c r="E14" s="96"/>
    </row>
    <row r="15" spans="1:6" s="58" customFormat="1" ht="37.5">
      <c r="A15" s="103" t="s">
        <v>99</v>
      </c>
      <c r="B15" s="57" t="s">
        <v>115</v>
      </c>
      <c r="C15" s="110">
        <f>C16+C17</f>
        <v>310.54000000000002</v>
      </c>
      <c r="D15" s="106">
        <f>SUM(D17:D18)</f>
        <v>370.54</v>
      </c>
    </row>
    <row r="16" spans="1:6" s="58" customFormat="1" ht="56.25" hidden="1">
      <c r="A16" s="103" t="s">
        <v>243</v>
      </c>
      <c r="B16" s="57" t="s">
        <v>242</v>
      </c>
      <c r="C16" s="110"/>
      <c r="D16" s="106">
        <v>0</v>
      </c>
    </row>
    <row r="17" spans="1:5" s="22" customFormat="1" ht="18.75">
      <c r="A17" s="104" t="s">
        <v>229</v>
      </c>
      <c r="B17" s="32" t="s">
        <v>116</v>
      </c>
      <c r="C17" s="109">
        <v>310.54000000000002</v>
      </c>
      <c r="D17" s="107">
        <v>370.54</v>
      </c>
    </row>
    <row r="18" spans="1:5" s="22" customFormat="1" ht="18.75" hidden="1">
      <c r="A18" s="31" t="s">
        <v>98</v>
      </c>
      <c r="B18" s="32" t="s">
        <v>116</v>
      </c>
      <c r="C18" s="110"/>
      <c r="D18" s="107">
        <v>0</v>
      </c>
    </row>
    <row r="19" spans="1:5" s="58" customFormat="1" ht="18.75">
      <c r="A19" s="56" t="s">
        <v>97</v>
      </c>
      <c r="B19" s="57" t="s">
        <v>117</v>
      </c>
      <c r="C19" s="110">
        <f>C20</f>
        <v>90</v>
      </c>
      <c r="D19" s="106">
        <f>SUM(D20:D20)</f>
        <v>90</v>
      </c>
    </row>
    <row r="20" spans="1:5" s="22" customFormat="1" ht="18.75">
      <c r="A20" s="31" t="s">
        <v>249</v>
      </c>
      <c r="B20" s="32" t="s">
        <v>248</v>
      </c>
      <c r="C20" s="109">
        <v>90</v>
      </c>
      <c r="D20" s="107">
        <v>90</v>
      </c>
    </row>
    <row r="21" spans="1:5" s="58" customFormat="1" ht="18.75">
      <c r="A21" s="56" t="s">
        <v>96</v>
      </c>
      <c r="B21" s="57" t="s">
        <v>118</v>
      </c>
      <c r="C21" s="110">
        <f>C22</f>
        <v>-400.24</v>
      </c>
      <c r="D21" s="106">
        <f>SUM(D22:D22)</f>
        <v>768.9</v>
      </c>
    </row>
    <row r="22" spans="1:5" s="22" customFormat="1" ht="18.75">
      <c r="A22" s="31" t="s">
        <v>95</v>
      </c>
      <c r="B22" s="32" t="s">
        <v>119</v>
      </c>
      <c r="C22" s="109">
        <v>-400.24</v>
      </c>
      <c r="D22" s="107">
        <v>768.9</v>
      </c>
    </row>
    <row r="23" spans="1:5" s="58" customFormat="1" ht="56.25" hidden="1">
      <c r="A23" s="56" t="s">
        <v>123</v>
      </c>
      <c r="B23" s="57" t="s">
        <v>120</v>
      </c>
      <c r="C23" s="110">
        <v>1352.6</v>
      </c>
      <c r="D23" s="106">
        <f>SUM(D24:D24)</f>
        <v>0</v>
      </c>
    </row>
    <row r="24" spans="1:5" s="22" customFormat="1" ht="18.75" hidden="1">
      <c r="A24" s="31" t="s">
        <v>124</v>
      </c>
      <c r="B24" s="32" t="s">
        <v>121</v>
      </c>
      <c r="C24" s="109">
        <f>SUM(C27:C27)</f>
        <v>-114.19999999999999</v>
      </c>
      <c r="D24" s="107">
        <v>0</v>
      </c>
    </row>
    <row r="25" spans="1:5" s="22" customFormat="1" ht="18.75" hidden="1">
      <c r="A25" s="31" t="s">
        <v>290</v>
      </c>
      <c r="B25" s="32" t="s">
        <v>291</v>
      </c>
      <c r="C25" s="109">
        <v>0</v>
      </c>
      <c r="D25" s="107">
        <v>0</v>
      </c>
    </row>
    <row r="26" spans="1:5" s="22" customFormat="1" ht="18.75">
      <c r="A26" s="31" t="s">
        <v>251</v>
      </c>
      <c r="B26" s="57" t="s">
        <v>250</v>
      </c>
      <c r="C26" s="110">
        <v>12</v>
      </c>
      <c r="D26" s="106">
        <v>12</v>
      </c>
    </row>
    <row r="27" spans="1:5" s="58" customFormat="1" ht="18.75">
      <c r="A27" s="59" t="s">
        <v>94</v>
      </c>
      <c r="B27" s="60"/>
      <c r="C27" s="106">
        <f>C7+C13+C15+C19+C21+C26+C25</f>
        <v>-114.19999999999999</v>
      </c>
      <c r="D27" s="106">
        <f>D7+D13+D15+D19+D21+D26+D25</f>
        <v>2912.0400000000004</v>
      </c>
      <c r="E27" s="74"/>
    </row>
    <row r="28" spans="1:5" s="22" customFormat="1" ht="18.75">
      <c r="A28" s="33"/>
      <c r="B28" s="34"/>
      <c r="C28" s="97"/>
      <c r="D28" s="94"/>
    </row>
    <row r="29" spans="1:5" s="22" customFormat="1" ht="18.75">
      <c r="A29" s="33"/>
      <c r="B29" s="34"/>
      <c r="C29" s="34"/>
      <c r="D29" s="29"/>
    </row>
    <row r="30" spans="1:5" s="22" customFormat="1" ht="18.75">
      <c r="A30" s="33"/>
      <c r="B30" s="34"/>
      <c r="C30" s="34"/>
      <c r="D30" s="29"/>
    </row>
    <row r="31" spans="1:5" s="22" customFormat="1" ht="18.75">
      <c r="A31" s="33"/>
      <c r="B31" s="34"/>
      <c r="C31" s="34"/>
      <c r="D31" s="29"/>
    </row>
    <row r="32" spans="1:5" s="22" customFormat="1" ht="18.75">
      <c r="A32" s="33"/>
      <c r="B32" s="34"/>
      <c r="C32" s="34"/>
      <c r="D32" s="29"/>
    </row>
    <row r="33" spans="1:4" s="22" customFormat="1" ht="18.75">
      <c r="A33" s="33"/>
      <c r="B33" s="34"/>
      <c r="C33" s="34"/>
      <c r="D33" s="29"/>
    </row>
    <row r="34" spans="1:4" s="22" customFormat="1" ht="18.75">
      <c r="A34" s="33"/>
      <c r="B34" s="34"/>
      <c r="C34" s="34"/>
      <c r="D34" s="29"/>
    </row>
    <row r="35" spans="1:4" s="22" customFormat="1" ht="18.75">
      <c r="A35" s="33"/>
      <c r="B35" s="34"/>
      <c r="C35" s="34"/>
      <c r="D35" s="29"/>
    </row>
    <row r="36" spans="1:4" s="22" customFormat="1" ht="18.75">
      <c r="A36" s="33"/>
      <c r="B36" s="34"/>
      <c r="C36" s="34"/>
      <c r="D36" s="29"/>
    </row>
    <row r="37" spans="1:4" s="22" customFormat="1" ht="18.75">
      <c r="A37" s="33"/>
      <c r="B37" s="34"/>
      <c r="C37" s="34"/>
      <c r="D37" s="29"/>
    </row>
    <row r="38" spans="1:4" s="22" customFormat="1" ht="18.75">
      <c r="A38" s="33"/>
      <c r="B38" s="34"/>
      <c r="C38" s="34"/>
      <c r="D38" s="29"/>
    </row>
    <row r="39" spans="1:4" s="22" customFormat="1" ht="18.75">
      <c r="A39" s="33"/>
      <c r="B39" s="34"/>
      <c r="C39" s="34"/>
      <c r="D39" s="29"/>
    </row>
    <row r="40" spans="1:4" s="22" customFormat="1" ht="18.75">
      <c r="A40" s="33"/>
      <c r="B40" s="34"/>
      <c r="C40" s="34"/>
      <c r="D40" s="29"/>
    </row>
    <row r="41" spans="1:4" s="22" customFormat="1" ht="18.75">
      <c r="A41" s="33"/>
      <c r="B41" s="34"/>
      <c r="C41" s="34"/>
      <c r="D41" s="29"/>
    </row>
    <row r="42" spans="1:4" s="22" customFormat="1" ht="18.75">
      <c r="A42" s="33"/>
      <c r="B42" s="34"/>
      <c r="C42" s="34"/>
      <c r="D42" s="29"/>
    </row>
    <row r="43" spans="1:4" s="22" customFormat="1" ht="18.75">
      <c r="A43" s="33"/>
      <c r="B43" s="34"/>
      <c r="C43" s="34"/>
      <c r="D43" s="29"/>
    </row>
    <row r="44" spans="1:4" s="22" customFormat="1" ht="18.75">
      <c r="A44" s="33"/>
      <c r="B44" s="34"/>
      <c r="C44" s="34"/>
      <c r="D44" s="29"/>
    </row>
    <row r="45" spans="1:4" s="22" customFormat="1" ht="18.75">
      <c r="A45" s="33"/>
      <c r="B45" s="34"/>
      <c r="C45" s="34"/>
      <c r="D45" s="29"/>
    </row>
    <row r="46" spans="1:4" s="22" customFormat="1" ht="18.75">
      <c r="A46" s="33"/>
      <c r="B46" s="34"/>
      <c r="C46" s="34"/>
      <c r="D46" s="29"/>
    </row>
    <row r="47" spans="1:4" s="22" customFormat="1" ht="18.75">
      <c r="A47" s="33"/>
      <c r="B47" s="34"/>
      <c r="C47" s="34"/>
      <c r="D47" s="29"/>
    </row>
    <row r="48" spans="1:4" s="22" customFormat="1" ht="18.75">
      <c r="A48" s="33"/>
      <c r="B48" s="34"/>
      <c r="C48" s="34"/>
      <c r="D48" s="29"/>
    </row>
    <row r="49" spans="1:4" s="22" customFormat="1" ht="18.75">
      <c r="A49" s="33"/>
      <c r="B49" s="34"/>
      <c r="C49" s="34"/>
      <c r="D49" s="29"/>
    </row>
    <row r="50" spans="1:4" s="22" customFormat="1" ht="18.75">
      <c r="A50" s="33"/>
      <c r="B50" s="34"/>
      <c r="C50" s="34"/>
      <c r="D50" s="29"/>
    </row>
    <row r="51" spans="1:4" s="22" customFormat="1" ht="18.75">
      <c r="A51" s="33"/>
      <c r="B51" s="34"/>
      <c r="C51" s="34"/>
      <c r="D51" s="29"/>
    </row>
    <row r="52" spans="1:4" s="22" customFormat="1" ht="18.75">
      <c r="A52" s="33"/>
      <c r="B52" s="34"/>
      <c r="C52" s="34"/>
      <c r="D52" s="29"/>
    </row>
    <row r="53" spans="1:4" s="22" customFormat="1" ht="18.75">
      <c r="A53" s="33"/>
      <c r="B53" s="34"/>
      <c r="C53" s="34"/>
      <c r="D53" s="29"/>
    </row>
    <row r="54" spans="1:4" s="22" customFormat="1" ht="18.75">
      <c r="A54" s="33"/>
      <c r="B54" s="34"/>
      <c r="C54" s="34"/>
      <c r="D54" s="29"/>
    </row>
    <row r="55" spans="1:4" s="22" customFormat="1" ht="18.75">
      <c r="A55" s="33"/>
      <c r="B55" s="34"/>
      <c r="C55" s="34"/>
      <c r="D55" s="29"/>
    </row>
    <row r="56" spans="1:4" s="22" customFormat="1" ht="18.75">
      <c r="A56" s="33"/>
      <c r="B56" s="34"/>
      <c r="C56" s="34"/>
      <c r="D56" s="29"/>
    </row>
    <row r="57" spans="1:4">
      <c r="B57" s="21"/>
      <c r="C57" s="21"/>
    </row>
    <row r="58" spans="1:4">
      <c r="B58" s="21"/>
      <c r="C58" s="21"/>
    </row>
    <row r="59" spans="1:4">
      <c r="B59" s="21"/>
      <c r="C59" s="21"/>
    </row>
    <row r="60" spans="1:4">
      <c r="B60" s="21"/>
      <c r="C60" s="21"/>
    </row>
    <row r="61" spans="1:4">
      <c r="B61" s="21"/>
      <c r="C61" s="21"/>
    </row>
    <row r="62" spans="1:4">
      <c r="B62" s="21"/>
      <c r="C62" s="21"/>
    </row>
    <row r="63" spans="1:4">
      <c r="B63" s="21"/>
      <c r="C63" s="21"/>
    </row>
    <row r="64" spans="1:4">
      <c r="B64" s="21"/>
      <c r="C64" s="21"/>
    </row>
    <row r="65" spans="2:3">
      <c r="B65" s="21"/>
      <c r="C65" s="21"/>
    </row>
    <row r="66" spans="2:3">
      <c r="B66" s="21"/>
      <c r="C66" s="21"/>
    </row>
    <row r="67" spans="2:3">
      <c r="B67" s="21"/>
      <c r="C67" s="21"/>
    </row>
    <row r="68" spans="2:3">
      <c r="B68" s="21"/>
      <c r="C68" s="21"/>
    </row>
    <row r="69" spans="2:3">
      <c r="B69" s="21"/>
      <c r="C69" s="21"/>
    </row>
    <row r="70" spans="2:3">
      <c r="B70" s="21"/>
      <c r="C70" s="21"/>
    </row>
    <row r="71" spans="2:3">
      <c r="B71" s="21"/>
      <c r="C71" s="21"/>
    </row>
    <row r="72" spans="2:3">
      <c r="B72" s="21"/>
      <c r="C72" s="21"/>
    </row>
    <row r="73" spans="2:3">
      <c r="B73" s="21"/>
      <c r="C73" s="21"/>
    </row>
    <row r="74" spans="2:3">
      <c r="B74" s="21"/>
      <c r="C74" s="21"/>
    </row>
    <row r="75" spans="2:3">
      <c r="B75" s="21"/>
      <c r="C75" s="21"/>
    </row>
    <row r="76" spans="2:3">
      <c r="B76" s="21"/>
      <c r="C76" s="21"/>
    </row>
    <row r="77" spans="2:3">
      <c r="B77" s="21"/>
      <c r="C77" s="21"/>
    </row>
    <row r="78" spans="2:3">
      <c r="B78" s="21"/>
      <c r="C78" s="21"/>
    </row>
    <row r="79" spans="2:3">
      <c r="B79" s="21"/>
      <c r="C79" s="21"/>
    </row>
  </sheetData>
  <mergeCells count="2">
    <mergeCell ref="A3:D3"/>
    <mergeCell ref="B1:D1"/>
  </mergeCells>
  <phoneticPr fontId="3" type="noConversion"/>
  <pageMargins left="0.74803149606299213" right="0.39370078740157483" top="0.27559055118110237" bottom="0.19685039370078741" header="0.27559055118110237" footer="0.27559055118110237"/>
  <pageSetup paperSize="9" scale="69" fitToHeight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9"/>
  <sheetViews>
    <sheetView zoomScaleNormal="100" workbookViewId="0">
      <selection activeCell="E1" sqref="E1:I1"/>
    </sheetView>
  </sheetViews>
  <sheetFormatPr defaultRowHeight="12.75"/>
  <cols>
    <col min="1" max="1" width="9.140625" style="16"/>
    <col min="2" max="2" width="42.28515625" style="14" customWidth="1"/>
    <col min="3" max="3" width="7.7109375" style="15" customWidth="1"/>
    <col min="4" max="4" width="11" style="15" customWidth="1"/>
    <col min="5" max="5" width="16.28515625" style="15" customWidth="1"/>
    <col min="6" max="6" width="12.42578125" style="15" customWidth="1"/>
    <col min="7" max="7" width="15.5703125" style="15" hidden="1" customWidth="1"/>
    <col min="8" max="8" width="14.85546875" style="15" customWidth="1"/>
    <col min="9" max="9" width="18.5703125" style="82" customWidth="1"/>
    <col min="10" max="10" width="16.140625" style="16" bestFit="1" customWidth="1"/>
    <col min="11" max="11" width="8.28515625" style="16" customWidth="1"/>
    <col min="12" max="12" width="16.140625" style="16" bestFit="1" customWidth="1"/>
    <col min="13" max="13" width="9.140625" style="16"/>
    <col min="14" max="14" width="13.85546875" style="16" bestFit="1" customWidth="1"/>
    <col min="15" max="15" width="16.140625" style="16" bestFit="1" customWidth="1"/>
    <col min="16" max="16384" width="9.140625" style="16"/>
  </cols>
  <sheetData>
    <row r="1" spans="1:12" ht="73.5" customHeight="1">
      <c r="B1" s="14" t="s">
        <v>276</v>
      </c>
      <c r="E1" s="296" t="s">
        <v>275</v>
      </c>
      <c r="F1" s="296"/>
      <c r="G1" s="296"/>
      <c r="H1" s="296"/>
      <c r="I1" s="296"/>
    </row>
    <row r="2" spans="1:12" ht="89.25" customHeight="1">
      <c r="E2" s="302" t="s">
        <v>271</v>
      </c>
      <c r="F2" s="302"/>
      <c r="G2" s="302"/>
      <c r="H2" s="302"/>
      <c r="I2" s="302"/>
    </row>
    <row r="3" spans="1:12" s="29" customFormat="1" ht="84" customHeight="1">
      <c r="B3" s="294" t="s">
        <v>230</v>
      </c>
      <c r="C3" s="294"/>
      <c r="D3" s="294"/>
      <c r="E3" s="294"/>
      <c r="F3" s="294"/>
      <c r="G3" s="294"/>
      <c r="H3" s="294"/>
      <c r="I3" s="294"/>
    </row>
    <row r="4" spans="1:12" s="19" customFormat="1" ht="15.75">
      <c r="B4" s="17"/>
      <c r="C4" s="17"/>
      <c r="D4" s="17"/>
      <c r="E4" s="18"/>
      <c r="F4" s="297" t="s">
        <v>105</v>
      </c>
      <c r="G4" s="297"/>
      <c r="H4" s="297"/>
      <c r="I4" s="297"/>
    </row>
    <row r="5" spans="1:12" s="37" customFormat="1" ht="60.75" customHeight="1">
      <c r="B5" s="44" t="s">
        <v>106</v>
      </c>
      <c r="C5" s="83" t="s">
        <v>127</v>
      </c>
      <c r="D5" s="83" t="s">
        <v>185</v>
      </c>
      <c r="E5" s="83" t="s">
        <v>128</v>
      </c>
      <c r="F5" s="83" t="s">
        <v>129</v>
      </c>
      <c r="G5" s="83"/>
      <c r="H5" s="83" t="s">
        <v>232</v>
      </c>
      <c r="I5" s="78" t="s">
        <v>209</v>
      </c>
    </row>
    <row r="6" spans="1:12" s="46" customFormat="1" ht="15.75">
      <c r="B6" s="45">
        <v>2</v>
      </c>
      <c r="C6" s="43" t="s">
        <v>130</v>
      </c>
      <c r="D6" s="43" t="s">
        <v>107</v>
      </c>
      <c r="E6" s="43" t="s">
        <v>108</v>
      </c>
      <c r="F6" s="43" t="s">
        <v>109</v>
      </c>
      <c r="G6" s="43"/>
      <c r="H6" s="43"/>
      <c r="I6" s="43">
        <v>7</v>
      </c>
    </row>
    <row r="7" spans="1:12" s="38" customFormat="1" ht="18">
      <c r="B7" s="51" t="s">
        <v>132</v>
      </c>
      <c r="C7" s="52" t="s">
        <v>131</v>
      </c>
      <c r="D7" s="76"/>
      <c r="E7" s="76"/>
      <c r="F7" s="76"/>
      <c r="G7" s="85"/>
      <c r="H7" s="85">
        <f>H8+H13+H22+H19</f>
        <v>-6</v>
      </c>
      <c r="I7" s="112">
        <f>I22+I21+I8+I13</f>
        <v>1703.4438599999999</v>
      </c>
      <c r="J7" s="89"/>
      <c r="L7" s="89"/>
    </row>
    <row r="8" spans="1:12" s="38" customFormat="1" ht="63">
      <c r="B8" s="51" t="s">
        <v>102</v>
      </c>
      <c r="C8" s="76" t="s">
        <v>131</v>
      </c>
      <c r="D8" s="76" t="s">
        <v>133</v>
      </c>
      <c r="E8" s="76"/>
      <c r="F8" s="76"/>
      <c r="G8" s="85"/>
      <c r="H8" s="85">
        <v>0</v>
      </c>
      <c r="I8" s="112">
        <f>I9</f>
        <v>488</v>
      </c>
    </row>
    <row r="9" spans="1:12" s="38" customFormat="1" ht="78.75">
      <c r="B9" s="51" t="s">
        <v>212</v>
      </c>
      <c r="C9" s="76" t="s">
        <v>131</v>
      </c>
      <c r="D9" s="76" t="s">
        <v>133</v>
      </c>
      <c r="E9" s="76" t="s">
        <v>216</v>
      </c>
      <c r="F9" s="76" t="s">
        <v>153</v>
      </c>
      <c r="G9" s="85"/>
      <c r="H9" s="85">
        <v>0</v>
      </c>
      <c r="I9" s="112">
        <f>I10</f>
        <v>488</v>
      </c>
    </row>
    <row r="10" spans="1:12" s="38" customFormat="1" ht="63">
      <c r="B10" s="93" t="s">
        <v>225</v>
      </c>
      <c r="C10" s="76" t="s">
        <v>131</v>
      </c>
      <c r="D10" s="76" t="s">
        <v>133</v>
      </c>
      <c r="E10" s="76" t="s">
        <v>246</v>
      </c>
      <c r="F10" s="76" t="s">
        <v>153</v>
      </c>
      <c r="G10" s="85"/>
      <c r="H10" s="85">
        <v>0</v>
      </c>
      <c r="I10" s="112">
        <f>I11+I12</f>
        <v>488</v>
      </c>
    </row>
    <row r="11" spans="1:12" s="38" customFormat="1" ht="31.5">
      <c r="B11" s="93" t="s">
        <v>143</v>
      </c>
      <c r="C11" s="76" t="s">
        <v>131</v>
      </c>
      <c r="D11" s="76" t="s">
        <v>133</v>
      </c>
      <c r="E11" s="120" t="s">
        <v>246</v>
      </c>
      <c r="F11" s="76" t="s">
        <v>145</v>
      </c>
      <c r="G11" s="85"/>
      <c r="H11" s="85">
        <v>0</v>
      </c>
      <c r="I11" s="112">
        <v>375</v>
      </c>
    </row>
    <row r="12" spans="1:12" s="38" customFormat="1" ht="60.75" customHeight="1">
      <c r="B12" s="93" t="s">
        <v>214</v>
      </c>
      <c r="C12" s="76" t="s">
        <v>131</v>
      </c>
      <c r="D12" s="76" t="s">
        <v>133</v>
      </c>
      <c r="E12" s="76" t="s">
        <v>246</v>
      </c>
      <c r="F12" s="76" t="s">
        <v>213</v>
      </c>
      <c r="G12" s="85"/>
      <c r="H12" s="85">
        <v>0</v>
      </c>
      <c r="I12" s="112">
        <v>113</v>
      </c>
    </row>
    <row r="13" spans="1:12" s="38" customFormat="1" ht="31.5">
      <c r="B13" s="51" t="s">
        <v>210</v>
      </c>
      <c r="C13" s="76" t="s">
        <v>131</v>
      </c>
      <c r="D13" s="76" t="s">
        <v>215</v>
      </c>
      <c r="E13" s="76"/>
      <c r="F13" s="76"/>
      <c r="G13" s="85"/>
      <c r="H13" s="85">
        <v>0</v>
      </c>
      <c r="I13" s="112">
        <f>I14</f>
        <v>65.400000000000006</v>
      </c>
    </row>
    <row r="14" spans="1:12" s="38" customFormat="1" ht="78.75">
      <c r="B14" s="51" t="s">
        <v>212</v>
      </c>
      <c r="C14" s="76" t="s">
        <v>131</v>
      </c>
      <c r="D14" s="76" t="s">
        <v>215</v>
      </c>
      <c r="E14" s="76" t="s">
        <v>220</v>
      </c>
      <c r="F14" s="76" t="s">
        <v>153</v>
      </c>
      <c r="G14" s="85"/>
      <c r="H14" s="85">
        <v>0</v>
      </c>
      <c r="I14" s="112">
        <f>I15+I17</f>
        <v>65.400000000000006</v>
      </c>
    </row>
    <row r="15" spans="1:12" s="38" customFormat="1" ht="47.25" hidden="1">
      <c r="A15" s="51"/>
      <c r="B15" s="51" t="s">
        <v>226</v>
      </c>
      <c r="C15" s="76" t="s">
        <v>131</v>
      </c>
      <c r="D15" s="76" t="s">
        <v>215</v>
      </c>
      <c r="E15" s="76" t="s">
        <v>219</v>
      </c>
      <c r="F15" s="76" t="s">
        <v>153</v>
      </c>
      <c r="G15" s="85"/>
      <c r="H15" s="85"/>
      <c r="I15" s="112">
        <v>0</v>
      </c>
    </row>
    <row r="16" spans="1:12" s="38" customFormat="1" ht="18" hidden="1">
      <c r="A16" s="95"/>
      <c r="B16" s="51" t="s">
        <v>227</v>
      </c>
      <c r="C16" s="76" t="s">
        <v>131</v>
      </c>
      <c r="D16" s="76" t="s">
        <v>215</v>
      </c>
      <c r="E16" s="76" t="s">
        <v>218</v>
      </c>
      <c r="F16" s="76" t="s">
        <v>217</v>
      </c>
      <c r="G16" s="85"/>
      <c r="H16" s="85"/>
      <c r="I16" s="112">
        <v>0</v>
      </c>
    </row>
    <row r="17" spans="1:11" s="38" customFormat="1" ht="63">
      <c r="B17" s="51" t="s">
        <v>228</v>
      </c>
      <c r="C17" s="76" t="s">
        <v>131</v>
      </c>
      <c r="D17" s="76" t="s">
        <v>215</v>
      </c>
      <c r="E17" s="76" t="s">
        <v>247</v>
      </c>
      <c r="F17" s="76" t="s">
        <v>153</v>
      </c>
      <c r="G17" s="85"/>
      <c r="H17" s="85">
        <v>0</v>
      </c>
      <c r="I17" s="112">
        <v>65.400000000000006</v>
      </c>
    </row>
    <row r="18" spans="1:11" s="38" customFormat="1" ht="18">
      <c r="B18" s="51" t="s">
        <v>227</v>
      </c>
      <c r="C18" s="76" t="s">
        <v>131</v>
      </c>
      <c r="D18" s="76" t="s">
        <v>215</v>
      </c>
      <c r="E18" s="76" t="s">
        <v>247</v>
      </c>
      <c r="F18" s="76" t="s">
        <v>217</v>
      </c>
      <c r="G18" s="85"/>
      <c r="H18" s="85">
        <v>0</v>
      </c>
      <c r="I18" s="112">
        <v>65.400000000000006</v>
      </c>
    </row>
    <row r="19" spans="1:11" s="38" customFormat="1" ht="18">
      <c r="B19" s="51" t="s">
        <v>176</v>
      </c>
      <c r="C19" s="76" t="s">
        <v>131</v>
      </c>
      <c r="D19" s="76" t="s">
        <v>179</v>
      </c>
      <c r="E19" s="76" t="s">
        <v>180</v>
      </c>
      <c r="F19" s="76" t="s">
        <v>153</v>
      </c>
      <c r="G19" s="85">
        <f>G20</f>
        <v>0</v>
      </c>
      <c r="H19" s="85">
        <f>H20</f>
        <v>-10</v>
      </c>
      <c r="I19" s="112">
        <f>I20</f>
        <v>41.5</v>
      </c>
    </row>
    <row r="20" spans="1:11" s="38" customFormat="1" ht="48.75" customHeight="1">
      <c r="A20" s="39"/>
      <c r="B20" s="53" t="s">
        <v>178</v>
      </c>
      <c r="C20" s="75" t="s">
        <v>131</v>
      </c>
      <c r="D20" s="75" t="s">
        <v>179</v>
      </c>
      <c r="E20" s="75" t="s">
        <v>181</v>
      </c>
      <c r="F20" s="75" t="s">
        <v>153</v>
      </c>
      <c r="G20" s="86">
        <v>0</v>
      </c>
      <c r="H20" s="86">
        <v>-10</v>
      </c>
      <c r="I20" s="111">
        <f>I21</f>
        <v>41.5</v>
      </c>
      <c r="J20" s="89"/>
      <c r="K20" s="89"/>
    </row>
    <row r="21" spans="1:11" s="38" customFormat="1" ht="18">
      <c r="A21" s="39"/>
      <c r="B21" s="53" t="s">
        <v>224</v>
      </c>
      <c r="C21" s="75" t="s">
        <v>131</v>
      </c>
      <c r="D21" s="75" t="s">
        <v>179</v>
      </c>
      <c r="E21" s="75" t="s">
        <v>181</v>
      </c>
      <c r="F21" s="55">
        <v>870</v>
      </c>
      <c r="G21" s="86">
        <v>0</v>
      </c>
      <c r="H21" s="86">
        <v>-10</v>
      </c>
      <c r="I21" s="111">
        <f>51.5-10</f>
        <v>41.5</v>
      </c>
    </row>
    <row r="22" spans="1:11" s="38" customFormat="1" ht="24" customHeight="1">
      <c r="B22" s="51" t="s">
        <v>101</v>
      </c>
      <c r="C22" s="52" t="s">
        <v>131</v>
      </c>
      <c r="D22" s="52" t="s">
        <v>134</v>
      </c>
      <c r="E22" s="76"/>
      <c r="F22" s="76"/>
      <c r="G22" s="79" t="e">
        <f>+G25++G39+G36+G43+G29++G40+G41</f>
        <v>#REF!</v>
      </c>
      <c r="H22" s="112">
        <f>+H25+H43+H29+H37+H23</f>
        <v>4</v>
      </c>
      <c r="I22" s="112">
        <f>+I25+I43+I29+I37+I23</f>
        <v>1108.5438599999998</v>
      </c>
      <c r="J22" s="89"/>
    </row>
    <row r="23" spans="1:11" s="38" customFormat="1" ht="110.25" customHeight="1">
      <c r="B23" s="51" t="s">
        <v>272</v>
      </c>
      <c r="C23" s="76" t="s">
        <v>131</v>
      </c>
      <c r="D23" s="76" t="s">
        <v>134</v>
      </c>
      <c r="E23" s="50" t="s">
        <v>274</v>
      </c>
      <c r="F23" s="76" t="s">
        <v>153</v>
      </c>
      <c r="G23" s="79"/>
      <c r="H23" s="112">
        <f>H24</f>
        <v>4</v>
      </c>
      <c r="I23" s="112">
        <f>I24</f>
        <v>4</v>
      </c>
      <c r="J23" s="89"/>
    </row>
    <row r="24" spans="1:11" s="38" customFormat="1" ht="29.25" customHeight="1">
      <c r="B24" s="51" t="s">
        <v>268</v>
      </c>
      <c r="C24" s="76" t="s">
        <v>131</v>
      </c>
      <c r="D24" s="76" t="s">
        <v>134</v>
      </c>
      <c r="E24" s="50" t="s">
        <v>274</v>
      </c>
      <c r="F24" s="76" t="s">
        <v>273</v>
      </c>
      <c r="G24" s="79"/>
      <c r="H24" s="112">
        <v>4</v>
      </c>
      <c r="I24" s="112">
        <v>4</v>
      </c>
      <c r="J24" s="89"/>
    </row>
    <row r="25" spans="1:11" s="38" customFormat="1" ht="84.75" customHeight="1">
      <c r="B25" s="51" t="s">
        <v>187</v>
      </c>
      <c r="C25" s="50" t="s">
        <v>131</v>
      </c>
      <c r="D25" s="50" t="s">
        <v>134</v>
      </c>
      <c r="E25" s="50" t="s">
        <v>274</v>
      </c>
      <c r="F25" s="75" t="s">
        <v>153</v>
      </c>
      <c r="G25" s="80" t="e">
        <f>G26+G28+#REF!</f>
        <v>#REF!</v>
      </c>
      <c r="H25" s="80">
        <f>H28+H27</f>
        <v>0</v>
      </c>
      <c r="I25" s="113">
        <f>I26+I28+I27</f>
        <v>306.06498999999997</v>
      </c>
      <c r="J25" s="77"/>
    </row>
    <row r="26" spans="1:11" s="38" customFormat="1" ht="87" hidden="1" customHeight="1">
      <c r="B26" s="53" t="s">
        <v>144</v>
      </c>
      <c r="C26" s="50" t="s">
        <v>131</v>
      </c>
      <c r="D26" s="50" t="s">
        <v>134</v>
      </c>
      <c r="E26" s="50" t="s">
        <v>182</v>
      </c>
      <c r="F26" s="55">
        <v>129</v>
      </c>
      <c r="G26" s="86">
        <v>0</v>
      </c>
      <c r="H26" s="86"/>
      <c r="I26" s="111">
        <v>0</v>
      </c>
      <c r="J26" s="77"/>
    </row>
    <row r="27" spans="1:11" s="38" customFormat="1" ht="87" customHeight="1">
      <c r="B27" s="53" t="s">
        <v>146</v>
      </c>
      <c r="C27" s="50" t="s">
        <v>131</v>
      </c>
      <c r="D27" s="50" t="s">
        <v>134</v>
      </c>
      <c r="E27" s="50" t="s">
        <v>182</v>
      </c>
      <c r="F27" s="55">
        <v>242</v>
      </c>
      <c r="G27" s="86"/>
      <c r="H27" s="111">
        <v>4</v>
      </c>
      <c r="I27" s="113">
        <f>91.9+9.3+1.54892+4</f>
        <v>106.74892</v>
      </c>
      <c r="J27" s="77"/>
    </row>
    <row r="28" spans="1:11" s="38" customFormat="1" ht="49.5" customHeight="1">
      <c r="B28" s="53" t="s">
        <v>148</v>
      </c>
      <c r="C28" s="50" t="s">
        <v>131</v>
      </c>
      <c r="D28" s="50" t="s">
        <v>134</v>
      </c>
      <c r="E28" s="50" t="s">
        <v>182</v>
      </c>
      <c r="F28" s="55" t="s">
        <v>149</v>
      </c>
      <c r="G28" s="86">
        <v>0</v>
      </c>
      <c r="H28" s="111">
        <v>-4</v>
      </c>
      <c r="I28" s="113">
        <f>182+21.31607-4</f>
        <v>199.31607</v>
      </c>
      <c r="J28" s="77"/>
    </row>
    <row r="29" spans="1:11" s="38" customFormat="1" ht="63" customHeight="1">
      <c r="B29" s="92" t="s">
        <v>188</v>
      </c>
      <c r="C29" s="50" t="s">
        <v>131</v>
      </c>
      <c r="D29" s="50" t="s">
        <v>134</v>
      </c>
      <c r="E29" s="50" t="s">
        <v>189</v>
      </c>
      <c r="F29" s="75" t="s">
        <v>153</v>
      </c>
      <c r="G29" s="86">
        <v>0</v>
      </c>
      <c r="H29" s="86"/>
      <c r="I29" s="113">
        <f>I30+I31+I32+I33+I34+I35</f>
        <v>743.04</v>
      </c>
      <c r="J29" s="77"/>
    </row>
    <row r="30" spans="1:11" s="37" customFormat="1" ht="39.75" customHeight="1">
      <c r="B30" s="53" t="s">
        <v>143</v>
      </c>
      <c r="C30" s="50" t="s">
        <v>131</v>
      </c>
      <c r="D30" s="50" t="s">
        <v>134</v>
      </c>
      <c r="E30" s="50" t="s">
        <v>138</v>
      </c>
      <c r="F30" s="55" t="s">
        <v>145</v>
      </c>
      <c r="G30" s="86">
        <v>0</v>
      </c>
      <c r="H30" s="86">
        <v>0</v>
      </c>
      <c r="I30" s="113">
        <v>569.04</v>
      </c>
    </row>
    <row r="31" spans="1:11" s="37" customFormat="1" ht="78" customHeight="1">
      <c r="B31" s="53" t="s">
        <v>144</v>
      </c>
      <c r="C31" s="50" t="s">
        <v>131</v>
      </c>
      <c r="D31" s="50" t="s">
        <v>134</v>
      </c>
      <c r="E31" s="50" t="s">
        <v>138</v>
      </c>
      <c r="F31" s="55">
        <v>129</v>
      </c>
      <c r="G31" s="86">
        <v>0</v>
      </c>
      <c r="H31" s="86">
        <v>0</v>
      </c>
      <c r="I31" s="113">
        <v>174</v>
      </c>
    </row>
    <row r="32" spans="1:11" s="38" customFormat="1" ht="48" hidden="1" customHeight="1">
      <c r="A32" s="39"/>
      <c r="B32" s="53" t="s">
        <v>146</v>
      </c>
      <c r="C32" s="50" t="s">
        <v>131</v>
      </c>
      <c r="D32" s="50" t="s">
        <v>134</v>
      </c>
      <c r="E32" s="50" t="s">
        <v>138</v>
      </c>
      <c r="F32" s="55" t="s">
        <v>147</v>
      </c>
      <c r="G32" s="86">
        <v>0</v>
      </c>
      <c r="H32" s="86"/>
      <c r="I32" s="111">
        <v>0</v>
      </c>
    </row>
    <row r="33" spans="1:9" s="38" customFormat="1" ht="51.75" hidden="1" customHeight="1">
      <c r="A33" s="39"/>
      <c r="B33" s="53" t="s">
        <v>146</v>
      </c>
      <c r="C33" s="50" t="s">
        <v>131</v>
      </c>
      <c r="D33" s="50" t="s">
        <v>134</v>
      </c>
      <c r="E33" s="50" t="s">
        <v>186</v>
      </c>
      <c r="F33" s="55" t="s">
        <v>147</v>
      </c>
      <c r="G33" s="86">
        <v>0</v>
      </c>
      <c r="H33" s="86"/>
      <c r="I33" s="111">
        <v>0</v>
      </c>
    </row>
    <row r="34" spans="1:9" s="38" customFormat="1" ht="51.75" hidden="1" customHeight="1">
      <c r="A34" s="39"/>
      <c r="B34" s="53" t="s">
        <v>148</v>
      </c>
      <c r="C34" s="50" t="s">
        <v>131</v>
      </c>
      <c r="D34" s="50" t="s">
        <v>134</v>
      </c>
      <c r="E34" s="50" t="s">
        <v>138</v>
      </c>
      <c r="F34" s="55" t="s">
        <v>149</v>
      </c>
      <c r="G34" s="86">
        <v>0</v>
      </c>
      <c r="H34" s="86"/>
      <c r="I34" s="111">
        <v>0</v>
      </c>
    </row>
    <row r="35" spans="1:9" s="38" customFormat="1" ht="51.75" hidden="1" customHeight="1">
      <c r="A35" s="39"/>
      <c r="B35" s="53" t="s">
        <v>148</v>
      </c>
      <c r="C35" s="50" t="s">
        <v>131</v>
      </c>
      <c r="D35" s="50" t="s">
        <v>134</v>
      </c>
      <c r="E35" s="50" t="s">
        <v>186</v>
      </c>
      <c r="F35" s="55" t="s">
        <v>149</v>
      </c>
      <c r="G35" s="86">
        <v>0</v>
      </c>
      <c r="H35" s="86"/>
      <c r="I35" s="111">
        <v>0</v>
      </c>
    </row>
    <row r="36" spans="1:9" s="40" customFormat="1" ht="115.5" hidden="1" customHeight="1">
      <c r="A36" s="38"/>
      <c r="B36" s="51" t="s">
        <v>190</v>
      </c>
      <c r="C36" s="50" t="s">
        <v>131</v>
      </c>
      <c r="D36" s="50" t="s">
        <v>134</v>
      </c>
      <c r="E36" s="50" t="s">
        <v>183</v>
      </c>
      <c r="F36" s="75" t="s">
        <v>153</v>
      </c>
      <c r="G36" s="86">
        <v>0</v>
      </c>
      <c r="H36" s="86"/>
      <c r="I36" s="111">
        <f>I38</f>
        <v>25</v>
      </c>
    </row>
    <row r="37" spans="1:9" s="40" customFormat="1" ht="43.5" customHeight="1">
      <c r="A37" s="38"/>
      <c r="B37" s="51" t="s">
        <v>252</v>
      </c>
      <c r="C37" s="52" t="s">
        <v>131</v>
      </c>
      <c r="D37" s="52" t="s">
        <v>134</v>
      </c>
      <c r="E37" s="52" t="s">
        <v>186</v>
      </c>
      <c r="F37" s="75"/>
      <c r="G37" s="86"/>
      <c r="H37" s="86">
        <f>H44</f>
        <v>0</v>
      </c>
      <c r="I37" s="111">
        <f>I38+I40+I41+I44</f>
        <v>55.438870000000001</v>
      </c>
    </row>
    <row r="38" spans="1:9" s="39" customFormat="1" ht="49.5" customHeight="1">
      <c r="A38" s="40"/>
      <c r="B38" s="53" t="s">
        <v>148</v>
      </c>
      <c r="C38" s="50" t="s">
        <v>131</v>
      </c>
      <c r="D38" s="50" t="s">
        <v>134</v>
      </c>
      <c r="E38" s="50" t="s">
        <v>186</v>
      </c>
      <c r="F38" s="55" t="s">
        <v>149</v>
      </c>
      <c r="G38" s="86">
        <v>0</v>
      </c>
      <c r="H38" s="86"/>
      <c r="I38" s="111">
        <v>25</v>
      </c>
    </row>
    <row r="39" spans="1:9" s="38" customFormat="1" ht="33" hidden="1" customHeight="1">
      <c r="A39" s="39"/>
      <c r="B39" s="53" t="s">
        <v>139</v>
      </c>
      <c r="C39" s="50" t="s">
        <v>131</v>
      </c>
      <c r="D39" s="50" t="s">
        <v>134</v>
      </c>
      <c r="E39" s="50" t="s">
        <v>244</v>
      </c>
      <c r="F39" s="75" t="s">
        <v>153</v>
      </c>
      <c r="G39" s="86">
        <v>0</v>
      </c>
      <c r="H39" s="86">
        <v>0</v>
      </c>
      <c r="I39" s="111">
        <v>0</v>
      </c>
    </row>
    <row r="40" spans="1:9" s="38" customFormat="1" ht="39.75" customHeight="1">
      <c r="B40" s="53" t="s">
        <v>151</v>
      </c>
      <c r="C40" s="50" t="s">
        <v>131</v>
      </c>
      <c r="D40" s="50" t="s">
        <v>134</v>
      </c>
      <c r="E40" s="50" t="s">
        <v>186</v>
      </c>
      <c r="F40" s="55">
        <v>851</v>
      </c>
      <c r="G40" s="86">
        <v>0</v>
      </c>
      <c r="H40" s="86">
        <v>0</v>
      </c>
      <c r="I40" s="111">
        <v>12</v>
      </c>
    </row>
    <row r="41" spans="1:9" s="38" customFormat="1" ht="27.75" customHeight="1">
      <c r="B41" s="53" t="s">
        <v>152</v>
      </c>
      <c r="C41" s="50" t="s">
        <v>131</v>
      </c>
      <c r="D41" s="50" t="s">
        <v>134</v>
      </c>
      <c r="E41" s="50" t="s">
        <v>186</v>
      </c>
      <c r="F41" s="55">
        <v>852</v>
      </c>
      <c r="G41" s="86">
        <v>0</v>
      </c>
      <c r="H41" s="86">
        <v>0</v>
      </c>
      <c r="I41" s="111">
        <v>13</v>
      </c>
    </row>
    <row r="42" spans="1:9" s="38" customFormat="1" ht="28.5" hidden="1" customHeight="1">
      <c r="B42" s="53" t="s">
        <v>152</v>
      </c>
      <c r="C42" s="50" t="s">
        <v>131</v>
      </c>
      <c r="D42" s="50" t="s">
        <v>134</v>
      </c>
      <c r="E42" s="50" t="s">
        <v>140</v>
      </c>
      <c r="F42" s="55">
        <v>853</v>
      </c>
      <c r="G42" s="86">
        <v>0</v>
      </c>
      <c r="H42" s="86"/>
      <c r="I42" s="111">
        <v>0</v>
      </c>
    </row>
    <row r="43" spans="1:9" s="38" customFormat="1" ht="28.5" hidden="1" customHeight="1">
      <c r="B43" s="53" t="s">
        <v>152</v>
      </c>
      <c r="C43" s="50" t="s">
        <v>131</v>
      </c>
      <c r="D43" s="50" t="s">
        <v>134</v>
      </c>
      <c r="E43" s="50" t="s">
        <v>184</v>
      </c>
      <c r="F43" s="55">
        <v>853</v>
      </c>
      <c r="G43" s="86">
        <v>0</v>
      </c>
      <c r="H43" s="86"/>
      <c r="I43" s="111">
        <v>0</v>
      </c>
    </row>
    <row r="44" spans="1:9" s="38" customFormat="1" ht="28.5" customHeight="1">
      <c r="B44" s="53" t="s">
        <v>152</v>
      </c>
      <c r="C44" s="50" t="s">
        <v>131</v>
      </c>
      <c r="D44" s="50" t="s">
        <v>134</v>
      </c>
      <c r="E44" s="50" t="s">
        <v>186</v>
      </c>
      <c r="F44" s="55">
        <v>853</v>
      </c>
      <c r="G44" s="86"/>
      <c r="H44" s="86">
        <v>0</v>
      </c>
      <c r="I44" s="111">
        <v>5.4388699999999996</v>
      </c>
    </row>
    <row r="45" spans="1:9" s="38" customFormat="1" ht="18" customHeight="1">
      <c r="B45" s="51" t="s">
        <v>135</v>
      </c>
      <c r="C45" s="52" t="s">
        <v>133</v>
      </c>
      <c r="D45" s="76" t="s">
        <v>174</v>
      </c>
      <c r="E45" s="50" t="s">
        <v>204</v>
      </c>
      <c r="F45" s="76" t="s">
        <v>153</v>
      </c>
      <c r="G45" s="85">
        <v>0</v>
      </c>
      <c r="H45" s="85">
        <v>0</v>
      </c>
      <c r="I45" s="112">
        <f>I46</f>
        <v>50.800000000000004</v>
      </c>
    </row>
    <row r="46" spans="1:9" s="38" customFormat="1" ht="20.25" customHeight="1">
      <c r="B46" s="51" t="s">
        <v>113</v>
      </c>
      <c r="C46" s="52" t="s">
        <v>133</v>
      </c>
      <c r="D46" s="52" t="s">
        <v>136</v>
      </c>
      <c r="E46" s="50" t="s">
        <v>205</v>
      </c>
      <c r="F46" s="76" t="s">
        <v>153</v>
      </c>
      <c r="G46" s="85">
        <v>0</v>
      </c>
      <c r="H46" s="85">
        <v>0</v>
      </c>
      <c r="I46" s="112">
        <f>I47</f>
        <v>50.800000000000004</v>
      </c>
    </row>
    <row r="47" spans="1:9" s="38" customFormat="1" ht="36" customHeight="1">
      <c r="B47" s="53" t="s">
        <v>141</v>
      </c>
      <c r="C47" s="50" t="s">
        <v>133</v>
      </c>
      <c r="D47" s="50" t="s">
        <v>136</v>
      </c>
      <c r="E47" s="50" t="s">
        <v>142</v>
      </c>
      <c r="F47" s="75" t="s">
        <v>153</v>
      </c>
      <c r="G47" s="86">
        <v>0</v>
      </c>
      <c r="H47" s="86">
        <v>0</v>
      </c>
      <c r="I47" s="111">
        <f>I48+I49</f>
        <v>50.800000000000004</v>
      </c>
    </row>
    <row r="48" spans="1:9" s="38" customFormat="1" ht="33.75" customHeight="1">
      <c r="B48" s="53" t="s">
        <v>143</v>
      </c>
      <c r="C48" s="50" t="s">
        <v>133</v>
      </c>
      <c r="D48" s="50" t="s">
        <v>136</v>
      </c>
      <c r="E48" s="50" t="s">
        <v>142</v>
      </c>
      <c r="F48" s="55" t="s">
        <v>145</v>
      </c>
      <c r="G48" s="86">
        <v>0</v>
      </c>
      <c r="H48" s="86">
        <v>0</v>
      </c>
      <c r="I48" s="111">
        <v>39.020000000000003</v>
      </c>
    </row>
    <row r="49" spans="2:10" s="38" customFormat="1" ht="20.25" customHeight="1">
      <c r="B49" s="53" t="s">
        <v>144</v>
      </c>
      <c r="C49" s="50" t="s">
        <v>133</v>
      </c>
      <c r="D49" s="50" t="s">
        <v>136</v>
      </c>
      <c r="E49" s="50" t="s">
        <v>142</v>
      </c>
      <c r="F49" s="55">
        <v>129</v>
      </c>
      <c r="G49" s="86">
        <v>0</v>
      </c>
      <c r="H49" s="86">
        <v>0</v>
      </c>
      <c r="I49" s="111">
        <v>11.78</v>
      </c>
    </row>
    <row r="50" spans="2:10" s="38" customFormat="1" ht="49.5" hidden="1" customHeight="1">
      <c r="B50" s="53" t="s">
        <v>148</v>
      </c>
      <c r="C50" s="50" t="s">
        <v>133</v>
      </c>
      <c r="D50" s="50" t="s">
        <v>136</v>
      </c>
      <c r="E50" s="50" t="s">
        <v>142</v>
      </c>
      <c r="F50" s="55">
        <v>244</v>
      </c>
      <c r="G50" s="86">
        <v>0</v>
      </c>
      <c r="H50" s="86">
        <v>0</v>
      </c>
      <c r="I50" s="111">
        <v>0</v>
      </c>
    </row>
    <row r="51" spans="2:10" s="38" customFormat="1" ht="34.5" hidden="1" customHeight="1">
      <c r="B51" s="51" t="s">
        <v>245</v>
      </c>
      <c r="C51" s="75" t="s">
        <v>136</v>
      </c>
      <c r="D51" s="75" t="s">
        <v>240</v>
      </c>
      <c r="E51" s="52" t="s">
        <v>180</v>
      </c>
      <c r="F51" s="55"/>
      <c r="G51" s="86"/>
      <c r="H51" s="86">
        <v>0</v>
      </c>
      <c r="I51" s="111">
        <v>0</v>
      </c>
    </row>
    <row r="52" spans="2:10" s="38" customFormat="1" ht="25.5" customHeight="1">
      <c r="B52" s="51" t="s">
        <v>98</v>
      </c>
      <c r="C52" s="75" t="s">
        <v>136</v>
      </c>
      <c r="D52" s="75" t="s">
        <v>233</v>
      </c>
      <c r="E52" s="52" t="s">
        <v>180</v>
      </c>
      <c r="F52" s="55">
        <v>0</v>
      </c>
      <c r="G52" s="86"/>
      <c r="H52" s="86">
        <f>H53+H57</f>
        <v>30</v>
      </c>
      <c r="I52" s="111">
        <f>I53</f>
        <v>400.96638999999999</v>
      </c>
    </row>
    <row r="53" spans="2:10" s="38" customFormat="1" ht="84" customHeight="1">
      <c r="B53" s="51" t="s">
        <v>234</v>
      </c>
      <c r="C53" s="75" t="s">
        <v>136</v>
      </c>
      <c r="D53" s="75" t="s">
        <v>233</v>
      </c>
      <c r="E53" s="52" t="s">
        <v>180</v>
      </c>
      <c r="F53" s="55"/>
      <c r="G53" s="86"/>
      <c r="H53" s="86">
        <f>H54</f>
        <v>0</v>
      </c>
      <c r="I53" s="111">
        <f>I54+I58</f>
        <v>400.96638999999999</v>
      </c>
    </row>
    <row r="54" spans="2:10" s="38" customFormat="1" ht="51" customHeight="1">
      <c r="B54" s="51" t="s">
        <v>235</v>
      </c>
      <c r="C54" s="75" t="s">
        <v>136</v>
      </c>
      <c r="D54" s="75" t="s">
        <v>233</v>
      </c>
      <c r="E54" s="52" t="s">
        <v>236</v>
      </c>
      <c r="F54" s="75" t="s">
        <v>153</v>
      </c>
      <c r="G54" s="86"/>
      <c r="H54" s="86">
        <f>H55</f>
        <v>0</v>
      </c>
      <c r="I54" s="111">
        <f>I55</f>
        <v>238</v>
      </c>
    </row>
    <row r="55" spans="2:10" s="38" customFormat="1" ht="49.5" customHeight="1">
      <c r="B55" s="51" t="s">
        <v>254</v>
      </c>
      <c r="C55" s="75" t="s">
        <v>136</v>
      </c>
      <c r="D55" s="75" t="s">
        <v>233</v>
      </c>
      <c r="E55" s="52" t="s">
        <v>236</v>
      </c>
      <c r="F55" s="55">
        <v>0</v>
      </c>
      <c r="G55" s="86"/>
      <c r="H55" s="86">
        <f>H56</f>
        <v>0</v>
      </c>
      <c r="I55" s="111">
        <v>238</v>
      </c>
    </row>
    <row r="56" spans="2:10" s="38" customFormat="1" ht="54.75" customHeight="1">
      <c r="B56" s="53" t="s">
        <v>148</v>
      </c>
      <c r="C56" s="75" t="s">
        <v>136</v>
      </c>
      <c r="D56" s="75" t="s">
        <v>233</v>
      </c>
      <c r="E56" s="52" t="s">
        <v>236</v>
      </c>
      <c r="F56" s="55">
        <v>244</v>
      </c>
      <c r="G56" s="86"/>
      <c r="H56" s="86">
        <v>0</v>
      </c>
      <c r="I56" s="111">
        <v>238</v>
      </c>
    </row>
    <row r="57" spans="2:10" s="38" customFormat="1" ht="67.5" customHeight="1">
      <c r="B57" s="53" t="s">
        <v>255</v>
      </c>
      <c r="C57" s="75" t="s">
        <v>136</v>
      </c>
      <c r="D57" s="75" t="s">
        <v>233</v>
      </c>
      <c r="E57" s="52" t="s">
        <v>253</v>
      </c>
      <c r="F57" s="75" t="s">
        <v>153</v>
      </c>
      <c r="G57" s="86"/>
      <c r="H57" s="111">
        <f>H58</f>
        <v>30</v>
      </c>
      <c r="I57" s="111">
        <f>I58</f>
        <v>162.96638999999999</v>
      </c>
    </row>
    <row r="58" spans="2:10" s="38" customFormat="1" ht="54.75" customHeight="1">
      <c r="B58" s="53" t="s">
        <v>148</v>
      </c>
      <c r="C58" s="75" t="s">
        <v>136</v>
      </c>
      <c r="D58" s="75" t="s">
        <v>233</v>
      </c>
      <c r="E58" s="52" t="s">
        <v>253</v>
      </c>
      <c r="F58" s="55">
        <v>244</v>
      </c>
      <c r="G58" s="86"/>
      <c r="H58" s="111">
        <v>30</v>
      </c>
      <c r="I58" s="111">
        <f>132.96639+30</f>
        <v>162.96638999999999</v>
      </c>
    </row>
    <row r="59" spans="2:10" s="38" customFormat="1" ht="44.25" customHeight="1">
      <c r="B59" s="51" t="s">
        <v>256</v>
      </c>
      <c r="C59" s="75" t="s">
        <v>257</v>
      </c>
      <c r="D59" s="75" t="s">
        <v>258</v>
      </c>
      <c r="E59" s="52"/>
      <c r="F59" s="55"/>
      <c r="G59" s="86"/>
      <c r="H59" s="111">
        <f t="shared" ref="H59:I61" si="0">H60</f>
        <v>0</v>
      </c>
      <c r="I59" s="111">
        <f t="shared" si="0"/>
        <v>110</v>
      </c>
    </row>
    <row r="60" spans="2:10" s="38" customFormat="1" ht="130.5" customHeight="1">
      <c r="B60" s="51" t="s">
        <v>259</v>
      </c>
      <c r="C60" s="75" t="s">
        <v>257</v>
      </c>
      <c r="D60" s="75" t="s">
        <v>258</v>
      </c>
      <c r="E60" s="52" t="s">
        <v>260</v>
      </c>
      <c r="F60" s="55"/>
      <c r="G60" s="86"/>
      <c r="H60" s="111">
        <f t="shared" si="0"/>
        <v>0</v>
      </c>
      <c r="I60" s="111">
        <f t="shared" si="0"/>
        <v>110</v>
      </c>
    </row>
    <row r="61" spans="2:10" s="38" customFormat="1" ht="111.75" customHeight="1">
      <c r="B61" s="51" t="s">
        <v>261</v>
      </c>
      <c r="C61" s="75" t="s">
        <v>257</v>
      </c>
      <c r="D61" s="75" t="s">
        <v>258</v>
      </c>
      <c r="E61" s="52" t="s">
        <v>262</v>
      </c>
      <c r="F61" s="55"/>
      <c r="G61" s="86"/>
      <c r="H61" s="111">
        <f t="shared" si="0"/>
        <v>0</v>
      </c>
      <c r="I61" s="111">
        <f t="shared" si="0"/>
        <v>110</v>
      </c>
    </row>
    <row r="62" spans="2:10" s="38" customFormat="1" ht="53.25" customHeight="1">
      <c r="B62" s="51" t="s">
        <v>150</v>
      </c>
      <c r="C62" s="75" t="s">
        <v>257</v>
      </c>
      <c r="D62" s="75" t="s">
        <v>258</v>
      </c>
      <c r="E62" s="52" t="s">
        <v>262</v>
      </c>
      <c r="F62" s="55">
        <v>244</v>
      </c>
      <c r="G62" s="86"/>
      <c r="H62" s="111">
        <v>0</v>
      </c>
      <c r="I62" s="111">
        <v>110</v>
      </c>
    </row>
    <row r="63" spans="2:10" s="38" customFormat="1" ht="20.25" customHeight="1">
      <c r="B63" s="54" t="s">
        <v>95</v>
      </c>
      <c r="C63" s="52" t="s">
        <v>137</v>
      </c>
      <c r="D63" s="52" t="s">
        <v>136</v>
      </c>
      <c r="E63" s="52"/>
      <c r="F63" s="76"/>
      <c r="G63" s="85">
        <f>G65+G67+G71</f>
        <v>0</v>
      </c>
      <c r="H63" s="112">
        <f>H64+H67+H71</f>
        <v>-30</v>
      </c>
      <c r="I63" s="112">
        <f>I64+I67+I71</f>
        <v>1006.62527</v>
      </c>
      <c r="J63" s="89"/>
    </row>
    <row r="64" spans="2:10" s="38" customFormat="1" ht="93.75" customHeight="1">
      <c r="B64" s="54" t="s">
        <v>222</v>
      </c>
      <c r="C64" s="75" t="s">
        <v>137</v>
      </c>
      <c r="D64" s="75" t="s">
        <v>136</v>
      </c>
      <c r="E64" s="52" t="s">
        <v>264</v>
      </c>
      <c r="F64" s="76" t="s">
        <v>153</v>
      </c>
      <c r="G64" s="85"/>
      <c r="H64" s="85">
        <f>H65+H66</f>
        <v>0</v>
      </c>
      <c r="I64" s="112">
        <f>I65+I66</f>
        <v>397.76526999999999</v>
      </c>
    </row>
    <row r="65" spans="1:9" s="38" customFormat="1" ht="112.5" customHeight="1">
      <c r="B65" s="54" t="s">
        <v>223</v>
      </c>
      <c r="C65" s="75" t="s">
        <v>137</v>
      </c>
      <c r="D65" s="75" t="s">
        <v>136</v>
      </c>
      <c r="E65" s="52" t="s">
        <v>264</v>
      </c>
      <c r="F65" s="75" t="s">
        <v>149</v>
      </c>
      <c r="G65" s="86">
        <v>0</v>
      </c>
      <c r="H65" s="111">
        <v>0</v>
      </c>
      <c r="I65" s="111">
        <f>113.4+35.72527</f>
        <v>149.12527</v>
      </c>
    </row>
    <row r="66" spans="1:9" s="38" customFormat="1" ht="131.25" customHeight="1">
      <c r="B66" s="54" t="s">
        <v>221</v>
      </c>
      <c r="C66" s="75" t="s">
        <v>137</v>
      </c>
      <c r="D66" s="75" t="s">
        <v>136</v>
      </c>
      <c r="E66" s="52" t="s">
        <v>264</v>
      </c>
      <c r="F66" s="75" t="s">
        <v>149</v>
      </c>
      <c r="G66" s="86">
        <v>0</v>
      </c>
      <c r="H66" s="86">
        <v>0</v>
      </c>
      <c r="I66" s="111">
        <v>248.64</v>
      </c>
    </row>
    <row r="67" spans="1:9" s="38" customFormat="1" ht="119.25" customHeight="1">
      <c r="B67" s="90" t="s">
        <v>195</v>
      </c>
      <c r="C67" s="50" t="s">
        <v>137</v>
      </c>
      <c r="D67" s="50" t="s">
        <v>136</v>
      </c>
      <c r="E67" s="50" t="s">
        <v>265</v>
      </c>
      <c r="F67" s="75" t="s">
        <v>153</v>
      </c>
      <c r="G67" s="86">
        <f>G68+G69+G70</f>
        <v>0</v>
      </c>
      <c r="H67" s="86">
        <f>H68+H69+H70</f>
        <v>-30</v>
      </c>
      <c r="I67" s="111">
        <f>I68+I69+I70</f>
        <v>540.79999999999995</v>
      </c>
    </row>
    <row r="68" spans="1:9" s="38" customFormat="1" ht="53.25" customHeight="1">
      <c r="B68" s="54" t="s">
        <v>194</v>
      </c>
      <c r="C68" s="50" t="s">
        <v>137</v>
      </c>
      <c r="D68" s="50" t="s">
        <v>136</v>
      </c>
      <c r="E68" s="50" t="s">
        <v>263</v>
      </c>
      <c r="F68" s="55">
        <v>244</v>
      </c>
      <c r="G68" s="86">
        <v>0</v>
      </c>
      <c r="H68" s="86">
        <v>0</v>
      </c>
      <c r="I68" s="111">
        <v>150</v>
      </c>
    </row>
    <row r="69" spans="1:9" s="38" customFormat="1" ht="68.25" customHeight="1">
      <c r="B69" s="54" t="s">
        <v>193</v>
      </c>
      <c r="C69" s="50" t="s">
        <v>137</v>
      </c>
      <c r="D69" s="50" t="s">
        <v>136</v>
      </c>
      <c r="E69" s="50" t="s">
        <v>263</v>
      </c>
      <c r="F69" s="55" t="s">
        <v>149</v>
      </c>
      <c r="G69" s="86">
        <v>0</v>
      </c>
      <c r="H69" s="86">
        <v>-30</v>
      </c>
      <c r="I69" s="111">
        <f>370.8-30</f>
        <v>340.8</v>
      </c>
    </row>
    <row r="70" spans="1:9" s="39" customFormat="1" ht="103.5" customHeight="1">
      <c r="A70" s="38"/>
      <c r="B70" s="51" t="s">
        <v>192</v>
      </c>
      <c r="C70" s="50" t="s">
        <v>137</v>
      </c>
      <c r="D70" s="50" t="s">
        <v>136</v>
      </c>
      <c r="E70" s="50" t="s">
        <v>263</v>
      </c>
      <c r="F70" s="55">
        <v>244</v>
      </c>
      <c r="G70" s="86">
        <v>0</v>
      </c>
      <c r="H70" s="86">
        <v>0</v>
      </c>
      <c r="I70" s="111">
        <f>50</f>
        <v>50</v>
      </c>
    </row>
    <row r="71" spans="1:9" s="39" customFormat="1" ht="109.5" customHeight="1">
      <c r="B71" s="51" t="s">
        <v>202</v>
      </c>
      <c r="C71" s="75" t="s">
        <v>137</v>
      </c>
      <c r="D71" s="75" t="s">
        <v>136</v>
      </c>
      <c r="E71" s="75" t="s">
        <v>191</v>
      </c>
      <c r="F71" s="76" t="s">
        <v>153</v>
      </c>
      <c r="G71" s="86">
        <f>G72+G74+G76+G78+G80</f>
        <v>0</v>
      </c>
      <c r="H71" s="86">
        <v>0</v>
      </c>
      <c r="I71" s="111">
        <f>I72+I74+I76+I78+I80</f>
        <v>68.060000000000031</v>
      </c>
    </row>
    <row r="72" spans="1:9" s="39" customFormat="1" ht="69" hidden="1" customHeight="1">
      <c r="B72" s="54" t="s">
        <v>203</v>
      </c>
      <c r="C72" s="75" t="s">
        <v>137</v>
      </c>
      <c r="D72" s="75" t="s">
        <v>136</v>
      </c>
      <c r="E72" s="75" t="s">
        <v>196</v>
      </c>
      <c r="F72" s="76" t="s">
        <v>153</v>
      </c>
      <c r="G72" s="86">
        <v>0</v>
      </c>
      <c r="H72" s="86"/>
      <c r="I72" s="111">
        <v>0</v>
      </c>
    </row>
    <row r="73" spans="1:9" s="39" customFormat="1" ht="46.5" hidden="1" customHeight="1">
      <c r="B73" s="54" t="s">
        <v>150</v>
      </c>
      <c r="C73" s="75" t="s">
        <v>137</v>
      </c>
      <c r="D73" s="75" t="s">
        <v>136</v>
      </c>
      <c r="E73" s="75" t="s">
        <v>196</v>
      </c>
      <c r="F73" s="55">
        <v>244</v>
      </c>
      <c r="G73" s="86">
        <v>0</v>
      </c>
      <c r="H73" s="86"/>
      <c r="I73" s="111">
        <v>0</v>
      </c>
    </row>
    <row r="74" spans="1:9" s="39" customFormat="1" ht="79.5" customHeight="1">
      <c r="B74" s="51" t="s">
        <v>207</v>
      </c>
      <c r="C74" s="75" t="s">
        <v>137</v>
      </c>
      <c r="D74" s="75" t="s">
        <v>136</v>
      </c>
      <c r="E74" s="75" t="s">
        <v>197</v>
      </c>
      <c r="F74" s="76" t="s">
        <v>153</v>
      </c>
      <c r="G74" s="86">
        <v>0</v>
      </c>
      <c r="H74" s="86">
        <v>0</v>
      </c>
      <c r="I74" s="111">
        <f>I75</f>
        <v>68.060000000000031</v>
      </c>
    </row>
    <row r="75" spans="1:9" s="39" customFormat="1" ht="51" customHeight="1">
      <c r="B75" s="51" t="s">
        <v>150</v>
      </c>
      <c r="C75" s="75" t="s">
        <v>137</v>
      </c>
      <c r="D75" s="75" t="s">
        <v>136</v>
      </c>
      <c r="E75" s="75" t="s">
        <v>197</v>
      </c>
      <c r="F75" s="55">
        <v>244</v>
      </c>
      <c r="G75" s="86">
        <v>0</v>
      </c>
      <c r="H75" s="86">
        <v>0</v>
      </c>
      <c r="I75" s="111">
        <f>361.92-212.16+30.5-46.8-65.4</f>
        <v>68.060000000000031</v>
      </c>
    </row>
    <row r="76" spans="1:9" s="39" customFormat="1" ht="63" hidden="1" customHeight="1">
      <c r="B76" s="51" t="s">
        <v>198</v>
      </c>
      <c r="C76" s="75" t="s">
        <v>137</v>
      </c>
      <c r="D76" s="75" t="s">
        <v>136</v>
      </c>
      <c r="E76" s="75" t="s">
        <v>200</v>
      </c>
      <c r="F76" s="76" t="s">
        <v>153</v>
      </c>
      <c r="G76" s="86">
        <f>G77</f>
        <v>0</v>
      </c>
      <c r="H76" s="86"/>
      <c r="I76" s="111">
        <f>I77</f>
        <v>0</v>
      </c>
    </row>
    <row r="77" spans="1:9" s="39" customFormat="1" ht="63" hidden="1" customHeight="1">
      <c r="B77" s="51" t="s">
        <v>150</v>
      </c>
      <c r="C77" s="75" t="s">
        <v>137</v>
      </c>
      <c r="D77" s="75" t="s">
        <v>136</v>
      </c>
      <c r="E77" s="75" t="s">
        <v>200</v>
      </c>
      <c r="F77" s="55">
        <v>244</v>
      </c>
      <c r="G77" s="86">
        <v>0</v>
      </c>
      <c r="H77" s="86"/>
      <c r="I77" s="111">
        <v>0</v>
      </c>
    </row>
    <row r="78" spans="1:9" s="39" customFormat="1" ht="63" hidden="1" customHeight="1">
      <c r="B78" s="51" t="s">
        <v>206</v>
      </c>
      <c r="C78" s="75" t="s">
        <v>137</v>
      </c>
      <c r="D78" s="75" t="s">
        <v>136</v>
      </c>
      <c r="E78" s="75" t="s">
        <v>201</v>
      </c>
      <c r="F78" s="76" t="s">
        <v>153</v>
      </c>
      <c r="G78" s="86">
        <v>0</v>
      </c>
      <c r="H78" s="86"/>
      <c r="I78" s="111">
        <v>0</v>
      </c>
    </row>
    <row r="79" spans="1:9" s="39" customFormat="1" ht="51.75" hidden="1" customHeight="1">
      <c r="B79" s="54" t="s">
        <v>150</v>
      </c>
      <c r="C79" s="75" t="s">
        <v>137</v>
      </c>
      <c r="D79" s="75" t="s">
        <v>136</v>
      </c>
      <c r="E79" s="75" t="s">
        <v>201</v>
      </c>
      <c r="F79" s="55">
        <v>244</v>
      </c>
      <c r="G79" s="86">
        <v>0</v>
      </c>
      <c r="H79" s="86"/>
      <c r="I79" s="111">
        <v>0</v>
      </c>
    </row>
    <row r="80" spans="1:9" s="39" customFormat="1" ht="50.25" hidden="1" customHeight="1">
      <c r="B80" s="51" t="s">
        <v>208</v>
      </c>
      <c r="C80" s="75" t="s">
        <v>137</v>
      </c>
      <c r="D80" s="75" t="s">
        <v>136</v>
      </c>
      <c r="E80" s="75" t="s">
        <v>199</v>
      </c>
      <c r="F80" s="76" t="s">
        <v>153</v>
      </c>
      <c r="G80" s="86">
        <v>0</v>
      </c>
      <c r="H80" s="86"/>
      <c r="I80" s="111">
        <v>0</v>
      </c>
    </row>
    <row r="81" spans="1:10" s="39" customFormat="1" ht="50.25" hidden="1" customHeight="1">
      <c r="B81" s="51" t="s">
        <v>150</v>
      </c>
      <c r="C81" s="75" t="s">
        <v>137</v>
      </c>
      <c r="D81" s="75" t="s">
        <v>136</v>
      </c>
      <c r="E81" s="75" t="s">
        <v>199</v>
      </c>
      <c r="F81" s="55">
        <v>244</v>
      </c>
      <c r="G81" s="86">
        <v>0</v>
      </c>
      <c r="H81" s="86"/>
      <c r="I81" s="111">
        <v>0</v>
      </c>
    </row>
    <row r="82" spans="1:10" s="39" customFormat="1" ht="38.25" hidden="1" customHeight="1">
      <c r="B82" s="91" t="s">
        <v>124</v>
      </c>
      <c r="C82" s="75">
        <v>14</v>
      </c>
      <c r="D82" s="75" t="s">
        <v>136</v>
      </c>
      <c r="E82" s="55" t="s">
        <v>175</v>
      </c>
      <c r="F82" s="55">
        <v>540</v>
      </c>
      <c r="G82" s="86">
        <v>0</v>
      </c>
      <c r="H82" s="86"/>
      <c r="I82" s="111">
        <v>0</v>
      </c>
      <c r="J82" s="47"/>
    </row>
    <row r="83" spans="1:10" s="39" customFormat="1" ht="38.25" customHeight="1">
      <c r="B83" s="115" t="s">
        <v>266</v>
      </c>
      <c r="C83" s="75" t="s">
        <v>233</v>
      </c>
      <c r="D83" s="75" t="s">
        <v>136</v>
      </c>
      <c r="E83" s="55"/>
      <c r="F83" s="55"/>
      <c r="G83" s="86"/>
      <c r="H83" s="86">
        <f>H84</f>
        <v>10</v>
      </c>
      <c r="I83" s="111">
        <f>I84</f>
        <v>22</v>
      </c>
      <c r="J83" s="47"/>
    </row>
    <row r="84" spans="1:10" s="39" customFormat="1" ht="70.5" customHeight="1">
      <c r="B84" s="115" t="s">
        <v>267</v>
      </c>
      <c r="C84" s="75" t="s">
        <v>233</v>
      </c>
      <c r="D84" s="75" t="s">
        <v>136</v>
      </c>
      <c r="E84" s="55" t="s">
        <v>269</v>
      </c>
      <c r="F84" s="75" t="s">
        <v>153</v>
      </c>
      <c r="G84" s="86"/>
      <c r="H84" s="86">
        <f>H85</f>
        <v>10</v>
      </c>
      <c r="I84" s="111">
        <f>I85</f>
        <v>22</v>
      </c>
      <c r="J84" s="47"/>
    </row>
    <row r="85" spans="1:10" s="39" customFormat="1" ht="49.5" customHeight="1">
      <c r="B85" s="115" t="s">
        <v>268</v>
      </c>
      <c r="C85" s="75" t="s">
        <v>233</v>
      </c>
      <c r="D85" s="75" t="s">
        <v>136</v>
      </c>
      <c r="E85" s="55" t="s">
        <v>269</v>
      </c>
      <c r="F85" s="55">
        <v>360</v>
      </c>
      <c r="G85" s="86"/>
      <c r="H85" s="111">
        <v>10</v>
      </c>
      <c r="I85" s="111">
        <f>12+10</f>
        <v>22</v>
      </c>
      <c r="J85" s="47"/>
    </row>
    <row r="86" spans="1:10" ht="18.75">
      <c r="A86" s="39"/>
      <c r="B86" s="298" t="s">
        <v>94</v>
      </c>
      <c r="C86" s="299"/>
      <c r="D86" s="299"/>
      <c r="E86" s="299"/>
      <c r="F86" s="300"/>
      <c r="G86" s="87" t="e">
        <f>G63+G45+G36+G22</f>
        <v>#REF!</v>
      </c>
      <c r="H86" s="116">
        <f>H7+H45+H63+H82+H52+H83+H59</f>
        <v>4</v>
      </c>
      <c r="I86" s="114">
        <f>I7+I45+I63+I82+I52+I59+I83</f>
        <v>3293.8355200000001</v>
      </c>
    </row>
    <row r="87" spans="1:10" ht="18.75">
      <c r="B87" s="41"/>
      <c r="C87" s="42"/>
      <c r="D87" s="42"/>
      <c r="E87" s="42"/>
      <c r="F87" s="42"/>
      <c r="G87" s="42"/>
      <c r="H87" s="42"/>
      <c r="I87" s="81"/>
    </row>
    <row r="88" spans="1:10" ht="18.75">
      <c r="B88" s="41"/>
      <c r="C88" s="42"/>
      <c r="D88" s="42"/>
      <c r="E88" s="42"/>
      <c r="F88" s="42"/>
      <c r="G88" s="84"/>
      <c r="H88" s="84"/>
      <c r="I88" s="81"/>
    </row>
    <row r="89" spans="1:10" ht="18.75">
      <c r="B89" s="301"/>
      <c r="C89" s="301"/>
      <c r="D89" s="301"/>
      <c r="E89" s="301"/>
      <c r="F89" s="301"/>
      <c r="G89" s="301"/>
      <c r="H89" s="301"/>
      <c r="I89" s="301"/>
      <c r="J89" s="102"/>
    </row>
  </sheetData>
  <mergeCells count="6">
    <mergeCell ref="E1:I1"/>
    <mergeCell ref="F4:I4"/>
    <mergeCell ref="B86:F86"/>
    <mergeCell ref="B89:I89"/>
    <mergeCell ref="E2:I2"/>
    <mergeCell ref="B3:I3"/>
  </mergeCells>
  <phoneticPr fontId="3" type="noConversion"/>
  <pageMargins left="0.27559055118110237" right="0.19685039370078741" top="0" bottom="0.39370078740157483" header="0.17" footer="0.39370078740157483"/>
  <pageSetup paperSize="9" scale="44" fitToHeight="2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9"/>
  <sheetViews>
    <sheetView view="pageBreakPreview" topLeftCell="A4" zoomScaleNormal="90" zoomScaleSheetLayoutView="100" workbookViewId="0">
      <selection activeCell="B1" sqref="B1:D1"/>
    </sheetView>
  </sheetViews>
  <sheetFormatPr defaultRowHeight="12.75"/>
  <cols>
    <col min="1" max="1" width="85.85546875" style="10" customWidth="1"/>
    <col min="2" max="2" width="13" style="9" customWidth="1"/>
    <col min="3" max="3" width="14.42578125" style="9" customWidth="1"/>
    <col min="4" max="4" width="17.28515625" style="8" customWidth="1"/>
    <col min="5" max="5" width="18.28515625" customWidth="1"/>
  </cols>
  <sheetData>
    <row r="1" spans="1:6" ht="145.5" customHeight="1">
      <c r="B1" s="295" t="s">
        <v>535</v>
      </c>
      <c r="C1" s="295"/>
      <c r="D1" s="295"/>
    </row>
    <row r="2" spans="1:6">
      <c r="D2" s="13"/>
    </row>
    <row r="3" spans="1:6" ht="77.25" customHeight="1">
      <c r="A3" s="303" t="s">
        <v>67</v>
      </c>
      <c r="B3" s="303"/>
      <c r="C3" s="303"/>
      <c r="D3" s="303"/>
      <c r="E3" s="12"/>
      <c r="F3" s="3"/>
    </row>
    <row r="4" spans="1:6" s="11" customFormat="1" ht="15.75">
      <c r="A4" s="12"/>
      <c r="B4" s="20"/>
      <c r="C4" s="20"/>
      <c r="D4" s="23" t="s">
        <v>125</v>
      </c>
      <c r="E4" s="12"/>
      <c r="F4" s="3"/>
    </row>
    <row r="5" spans="1:6" s="36" customFormat="1" ht="78" customHeight="1">
      <c r="A5" s="30" t="s">
        <v>104</v>
      </c>
      <c r="B5" s="30" t="s">
        <v>126</v>
      </c>
      <c r="C5" s="30" t="s">
        <v>72</v>
      </c>
      <c r="D5" s="30" t="s">
        <v>66</v>
      </c>
      <c r="E5" s="30" t="s">
        <v>365</v>
      </c>
    </row>
    <row r="6" spans="1:6" s="36" customFormat="1" ht="18.75">
      <c r="A6" s="30">
        <v>1</v>
      </c>
      <c r="B6" s="35">
        <v>2</v>
      </c>
      <c r="C6" s="233">
        <v>3</v>
      </c>
      <c r="D6" s="30">
        <v>4</v>
      </c>
      <c r="E6" s="30">
        <v>5</v>
      </c>
    </row>
    <row r="7" spans="1:6" s="58" customFormat="1" ht="18.75">
      <c r="A7" s="56" t="s">
        <v>103</v>
      </c>
      <c r="B7" s="235" t="s">
        <v>110</v>
      </c>
      <c r="C7" s="236">
        <v>-136.94</v>
      </c>
      <c r="D7" s="237">
        <f>D8+D9+D12+D11+D10</f>
        <v>1635.46</v>
      </c>
      <c r="E7" s="237">
        <f>E8+E9+E12+E11+E10</f>
        <v>1702</v>
      </c>
    </row>
    <row r="8" spans="1:6" s="22" customFormat="1" ht="37.5">
      <c r="A8" s="31" t="s">
        <v>102</v>
      </c>
      <c r="B8" s="238" t="s">
        <v>122</v>
      </c>
      <c r="C8" s="239">
        <v>16.3</v>
      </c>
      <c r="D8" s="240">
        <v>505.7</v>
      </c>
      <c r="E8" s="240">
        <v>505.7</v>
      </c>
    </row>
    <row r="9" spans="1:6" s="22" customFormat="1" ht="18.75" hidden="1">
      <c r="A9" s="31" t="s">
        <v>210</v>
      </c>
      <c r="B9" s="238" t="s">
        <v>211</v>
      </c>
      <c r="C9" s="239">
        <v>0</v>
      </c>
      <c r="D9" s="240">
        <v>0</v>
      </c>
      <c r="E9" s="240">
        <v>0</v>
      </c>
    </row>
    <row r="10" spans="1:6" s="22" customFormat="1" ht="18.75" hidden="1">
      <c r="A10" s="31" t="s">
        <v>210</v>
      </c>
      <c r="B10" s="238"/>
      <c r="C10" s="239"/>
      <c r="D10" s="240">
        <v>0</v>
      </c>
      <c r="E10" s="240">
        <v>0</v>
      </c>
    </row>
    <row r="11" spans="1:6" s="22" customFormat="1" ht="18.75">
      <c r="A11" s="31" t="s">
        <v>176</v>
      </c>
      <c r="B11" s="238" t="s">
        <v>177</v>
      </c>
      <c r="C11" s="239">
        <v>-2.6</v>
      </c>
      <c r="D11" s="240">
        <v>48.9</v>
      </c>
      <c r="E11" s="240">
        <v>50.5</v>
      </c>
    </row>
    <row r="12" spans="1:6" s="22" customFormat="1" ht="18.75">
      <c r="A12" s="31" t="s">
        <v>101</v>
      </c>
      <c r="B12" s="238" t="s">
        <v>111</v>
      </c>
      <c r="C12" s="239">
        <v>-122.14</v>
      </c>
      <c r="D12" s="240">
        <v>1080.8599999999999</v>
      </c>
      <c r="E12" s="240">
        <v>1145.8</v>
      </c>
    </row>
    <row r="13" spans="1:6" s="58" customFormat="1" ht="18.75">
      <c r="A13" s="56" t="s">
        <v>100</v>
      </c>
      <c r="B13" s="235" t="s">
        <v>112</v>
      </c>
      <c r="C13" s="239">
        <f>C14</f>
        <v>38.799999999999997</v>
      </c>
      <c r="D13" s="237">
        <f>SUM(D14:D14)</f>
        <v>92</v>
      </c>
      <c r="E13" s="237">
        <f>SUM(E14:E14)</f>
        <v>92</v>
      </c>
    </row>
    <row r="14" spans="1:6" s="22" customFormat="1" ht="18.75">
      <c r="A14" s="31" t="s">
        <v>113</v>
      </c>
      <c r="B14" s="238" t="s">
        <v>114</v>
      </c>
      <c r="C14" s="236">
        <v>38.799999999999997</v>
      </c>
      <c r="D14" s="240">
        <v>92</v>
      </c>
      <c r="E14" s="240">
        <v>92</v>
      </c>
    </row>
    <row r="15" spans="1:6" s="58" customFormat="1" ht="37.5">
      <c r="A15" s="103" t="s">
        <v>99</v>
      </c>
      <c r="B15" s="235" t="s">
        <v>115</v>
      </c>
      <c r="C15" s="239">
        <f>C16+C17</f>
        <v>310.54000000000002</v>
      </c>
      <c r="D15" s="237">
        <f>SUM(D17:D18)</f>
        <v>370.54</v>
      </c>
      <c r="E15" s="237">
        <f>SUM(E17:E18)</f>
        <v>370.54</v>
      </c>
    </row>
    <row r="16" spans="1:6" s="58" customFormat="1" ht="56.25" hidden="1">
      <c r="A16" s="103" t="s">
        <v>243</v>
      </c>
      <c r="B16" s="235" t="s">
        <v>242</v>
      </c>
      <c r="C16" s="239"/>
      <c r="D16" s="237">
        <v>0</v>
      </c>
      <c r="E16" s="237">
        <v>0</v>
      </c>
    </row>
    <row r="17" spans="1:5" s="22" customFormat="1" ht="18.75">
      <c r="A17" s="104" t="s">
        <v>229</v>
      </c>
      <c r="B17" s="238" t="s">
        <v>116</v>
      </c>
      <c r="C17" s="236">
        <v>310.54000000000002</v>
      </c>
      <c r="D17" s="240">
        <v>370.54</v>
      </c>
      <c r="E17" s="240">
        <v>370.54</v>
      </c>
    </row>
    <row r="18" spans="1:5" s="22" customFormat="1" ht="18.75" hidden="1">
      <c r="A18" s="31" t="s">
        <v>98</v>
      </c>
      <c r="B18" s="238" t="s">
        <v>116</v>
      </c>
      <c r="C18" s="239"/>
      <c r="D18" s="240">
        <v>0</v>
      </c>
      <c r="E18" s="240">
        <v>0</v>
      </c>
    </row>
    <row r="19" spans="1:5" s="58" customFormat="1" ht="18.75">
      <c r="A19" s="56" t="s">
        <v>97</v>
      </c>
      <c r="B19" s="235" t="s">
        <v>117</v>
      </c>
      <c r="C19" s="239">
        <f>C20</f>
        <v>0</v>
      </c>
      <c r="D19" s="237">
        <f>SUM(D20:D20)</f>
        <v>0</v>
      </c>
      <c r="E19" s="237">
        <f>SUM(E20:E20)</f>
        <v>0</v>
      </c>
    </row>
    <row r="20" spans="1:5" s="22" customFormat="1" ht="18.75">
      <c r="A20" s="31" t="s">
        <v>249</v>
      </c>
      <c r="B20" s="238" t="s">
        <v>248</v>
      </c>
      <c r="C20" s="236">
        <v>0</v>
      </c>
      <c r="D20" s="240">
        <v>0</v>
      </c>
      <c r="E20" s="240">
        <v>0</v>
      </c>
    </row>
    <row r="21" spans="1:5" s="58" customFormat="1" ht="18.75">
      <c r="A21" s="56" t="s">
        <v>96</v>
      </c>
      <c r="B21" s="235" t="s">
        <v>118</v>
      </c>
      <c r="C21" s="239">
        <f>C22</f>
        <v>-640.63</v>
      </c>
      <c r="D21" s="237">
        <f>SUM(D22:D22)</f>
        <v>863.84</v>
      </c>
      <c r="E21" s="237">
        <f>SUM(E22:E22)</f>
        <v>849.1</v>
      </c>
    </row>
    <row r="22" spans="1:5" s="22" customFormat="1" ht="18.75">
      <c r="A22" s="31" t="s">
        <v>95</v>
      </c>
      <c r="B22" s="238" t="s">
        <v>119</v>
      </c>
      <c r="C22" s="236">
        <v>-640.63</v>
      </c>
      <c r="D22" s="240">
        <v>863.84</v>
      </c>
      <c r="E22" s="240">
        <v>849.1</v>
      </c>
    </row>
    <row r="23" spans="1:5" s="58" customFormat="1" ht="56.25" hidden="1">
      <c r="A23" s="56" t="s">
        <v>123</v>
      </c>
      <c r="B23" s="235" t="s">
        <v>120</v>
      </c>
      <c r="C23" s="239">
        <v>1352.6</v>
      </c>
      <c r="D23" s="237">
        <f>SUM(D24:D24)</f>
        <v>0</v>
      </c>
      <c r="E23" s="237">
        <f>SUM(E24:E24)</f>
        <v>0</v>
      </c>
    </row>
    <row r="24" spans="1:5" s="22" customFormat="1" ht="18.75" hidden="1">
      <c r="A24" s="31" t="s">
        <v>124</v>
      </c>
      <c r="B24" s="238" t="s">
        <v>121</v>
      </c>
      <c r="C24" s="236">
        <f>SUM(C27:C27)</f>
        <v>-428.22999999999996</v>
      </c>
      <c r="D24" s="240">
        <v>0</v>
      </c>
      <c r="E24" s="240">
        <v>0</v>
      </c>
    </row>
    <row r="25" spans="1:5" s="22" customFormat="1" ht="18.75" hidden="1">
      <c r="A25" s="31" t="s">
        <v>290</v>
      </c>
      <c r="B25" s="238" t="s">
        <v>291</v>
      </c>
      <c r="C25" s="236">
        <v>0</v>
      </c>
      <c r="D25" s="240">
        <v>0</v>
      </c>
      <c r="E25" s="240">
        <v>0</v>
      </c>
    </row>
    <row r="26" spans="1:5" s="22" customFormat="1" ht="18.75" hidden="1">
      <c r="A26" s="31" t="s">
        <v>251</v>
      </c>
      <c r="B26" s="235" t="s">
        <v>250</v>
      </c>
      <c r="C26" s="239">
        <v>0</v>
      </c>
      <c r="D26" s="237">
        <v>0</v>
      </c>
      <c r="E26" s="237">
        <v>0</v>
      </c>
    </row>
    <row r="27" spans="1:5" s="58" customFormat="1" ht="18.75">
      <c r="A27" s="59" t="s">
        <v>94</v>
      </c>
      <c r="B27" s="241"/>
      <c r="C27" s="237">
        <f>C7+C13+C15+C19+C21+C26+C25</f>
        <v>-428.22999999999996</v>
      </c>
      <c r="D27" s="237">
        <f>D7+D13+D15+D19+D21+D26+D25</f>
        <v>2961.84</v>
      </c>
      <c r="E27" s="237">
        <f>E7+E13+E15+E19+E21+E26+E25</f>
        <v>3013.64</v>
      </c>
    </row>
    <row r="28" spans="1:5" s="22" customFormat="1" ht="18.75">
      <c r="A28" s="33"/>
      <c r="B28" s="34"/>
      <c r="C28" s="97"/>
      <c r="D28" s="94"/>
    </row>
    <row r="29" spans="1:5" s="22" customFormat="1" ht="18.75">
      <c r="A29" s="33"/>
      <c r="B29" s="34"/>
      <c r="C29" s="34"/>
      <c r="D29" s="234"/>
    </row>
    <row r="30" spans="1:5" s="22" customFormat="1" ht="18.75">
      <c r="A30" s="33"/>
      <c r="B30" s="34"/>
      <c r="C30" s="34"/>
      <c r="D30" s="29"/>
    </row>
    <row r="31" spans="1:5" s="22" customFormat="1" ht="18.75">
      <c r="A31" s="33"/>
      <c r="B31" s="34"/>
      <c r="C31" s="34"/>
      <c r="D31" s="29"/>
    </row>
    <row r="32" spans="1:5" s="22" customFormat="1" ht="18.75">
      <c r="A32" s="33"/>
      <c r="B32" s="34"/>
      <c r="C32" s="34"/>
      <c r="D32" s="29"/>
    </row>
    <row r="33" spans="1:4" s="22" customFormat="1" ht="18.75">
      <c r="A33" s="33"/>
      <c r="B33" s="34"/>
      <c r="C33" s="34"/>
      <c r="D33" s="29"/>
    </row>
    <row r="34" spans="1:4" s="22" customFormat="1" ht="18.75">
      <c r="A34" s="33"/>
      <c r="B34" s="34"/>
      <c r="C34" s="34"/>
      <c r="D34" s="29"/>
    </row>
    <row r="35" spans="1:4" s="22" customFormat="1" ht="18.75">
      <c r="A35" s="33"/>
      <c r="B35" s="34"/>
      <c r="C35" s="34"/>
      <c r="D35" s="29"/>
    </row>
    <row r="36" spans="1:4" s="22" customFormat="1" ht="18.75">
      <c r="A36" s="33"/>
      <c r="B36" s="34"/>
      <c r="C36" s="34"/>
      <c r="D36" s="29"/>
    </row>
    <row r="37" spans="1:4" s="22" customFormat="1" ht="18.75">
      <c r="A37" s="33"/>
      <c r="B37" s="34"/>
      <c r="C37" s="34"/>
      <c r="D37" s="29"/>
    </row>
    <row r="38" spans="1:4" s="22" customFormat="1" ht="18.75">
      <c r="A38" s="33"/>
      <c r="B38" s="34"/>
      <c r="C38" s="34"/>
      <c r="D38" s="29"/>
    </row>
    <row r="39" spans="1:4" s="22" customFormat="1" ht="18.75">
      <c r="A39" s="33"/>
      <c r="B39" s="34"/>
      <c r="C39" s="34"/>
      <c r="D39" s="29"/>
    </row>
    <row r="40" spans="1:4" s="22" customFormat="1" ht="18.75">
      <c r="A40" s="33"/>
      <c r="B40" s="34"/>
      <c r="C40" s="34"/>
      <c r="D40" s="29"/>
    </row>
    <row r="41" spans="1:4" s="22" customFormat="1" ht="18.75">
      <c r="A41" s="33"/>
      <c r="B41" s="34"/>
      <c r="C41" s="34"/>
      <c r="D41" s="29"/>
    </row>
    <row r="42" spans="1:4" s="22" customFormat="1" ht="18.75">
      <c r="A42" s="33"/>
      <c r="B42" s="34"/>
      <c r="C42" s="34"/>
      <c r="D42" s="29"/>
    </row>
    <row r="43" spans="1:4" s="22" customFormat="1" ht="18.75">
      <c r="A43" s="33"/>
      <c r="B43" s="34"/>
      <c r="C43" s="34"/>
      <c r="D43" s="29"/>
    </row>
    <row r="44" spans="1:4" s="22" customFormat="1" ht="18.75">
      <c r="A44" s="33"/>
      <c r="B44" s="34"/>
      <c r="C44" s="34"/>
      <c r="D44" s="29"/>
    </row>
    <row r="45" spans="1:4" s="22" customFormat="1" ht="18.75">
      <c r="A45" s="33"/>
      <c r="B45" s="34"/>
      <c r="C45" s="34"/>
      <c r="D45" s="29"/>
    </row>
    <row r="46" spans="1:4" s="22" customFormat="1" ht="18.75">
      <c r="A46" s="33"/>
      <c r="B46" s="34"/>
      <c r="C46" s="34"/>
      <c r="D46" s="29"/>
    </row>
    <row r="47" spans="1:4" s="22" customFormat="1" ht="18.75">
      <c r="A47" s="33"/>
      <c r="B47" s="34"/>
      <c r="C47" s="34"/>
      <c r="D47" s="29"/>
    </row>
    <row r="48" spans="1:4" s="22" customFormat="1" ht="18.75">
      <c r="A48" s="33"/>
      <c r="B48" s="34"/>
      <c r="C48" s="34"/>
      <c r="D48" s="29"/>
    </row>
    <row r="49" spans="1:4" s="22" customFormat="1" ht="18.75">
      <c r="A49" s="33"/>
      <c r="B49" s="34"/>
      <c r="C49" s="34"/>
      <c r="D49" s="29"/>
    </row>
    <row r="50" spans="1:4" s="22" customFormat="1" ht="18.75">
      <c r="A50" s="33"/>
      <c r="B50" s="34"/>
      <c r="C50" s="34"/>
      <c r="D50" s="29"/>
    </row>
    <row r="51" spans="1:4" s="22" customFormat="1" ht="18.75">
      <c r="A51" s="33"/>
      <c r="B51" s="34"/>
      <c r="C51" s="34"/>
      <c r="D51" s="29"/>
    </row>
    <row r="52" spans="1:4" s="22" customFormat="1" ht="18.75">
      <c r="A52" s="33"/>
      <c r="B52" s="34"/>
      <c r="C52" s="34"/>
      <c r="D52" s="29"/>
    </row>
    <row r="53" spans="1:4" s="22" customFormat="1" ht="18.75">
      <c r="A53" s="33"/>
      <c r="B53" s="34"/>
      <c r="C53" s="34"/>
      <c r="D53" s="29"/>
    </row>
    <row r="54" spans="1:4" s="22" customFormat="1" ht="18.75">
      <c r="A54" s="33"/>
      <c r="B54" s="34"/>
      <c r="C54" s="34"/>
      <c r="D54" s="29"/>
    </row>
    <row r="55" spans="1:4" s="22" customFormat="1" ht="18.75">
      <c r="A55" s="33"/>
      <c r="B55" s="34"/>
      <c r="C55" s="34"/>
      <c r="D55" s="29"/>
    </row>
    <row r="56" spans="1:4" s="22" customFormat="1" ht="18.75">
      <c r="A56" s="33"/>
      <c r="B56" s="34"/>
      <c r="C56" s="34"/>
      <c r="D56" s="29"/>
    </row>
    <row r="57" spans="1:4">
      <c r="B57" s="21"/>
      <c r="C57" s="21"/>
    </row>
    <row r="58" spans="1:4">
      <c r="B58" s="21"/>
      <c r="C58" s="21"/>
    </row>
    <row r="59" spans="1:4">
      <c r="B59" s="21"/>
      <c r="C59" s="21"/>
    </row>
    <row r="60" spans="1:4">
      <c r="B60" s="21"/>
      <c r="C60" s="21"/>
    </row>
    <row r="61" spans="1:4">
      <c r="B61" s="21"/>
      <c r="C61" s="21"/>
    </row>
    <row r="62" spans="1:4">
      <c r="B62" s="21"/>
      <c r="C62" s="21"/>
    </row>
    <row r="63" spans="1:4">
      <c r="B63" s="21"/>
      <c r="C63" s="21"/>
    </row>
    <row r="64" spans="1:4">
      <c r="B64" s="21"/>
      <c r="C64" s="21"/>
    </row>
    <row r="65" spans="2:3">
      <c r="B65" s="21"/>
      <c r="C65" s="21"/>
    </row>
    <row r="66" spans="2:3">
      <c r="B66" s="21"/>
      <c r="C66" s="21"/>
    </row>
    <row r="67" spans="2:3">
      <c r="B67" s="21"/>
      <c r="C67" s="21"/>
    </row>
    <row r="68" spans="2:3">
      <c r="B68" s="21"/>
      <c r="C68" s="21"/>
    </row>
    <row r="69" spans="2:3">
      <c r="B69" s="21"/>
      <c r="C69" s="21"/>
    </row>
    <row r="70" spans="2:3">
      <c r="B70" s="21"/>
      <c r="C70" s="21"/>
    </row>
    <row r="71" spans="2:3">
      <c r="B71" s="21"/>
      <c r="C71" s="21"/>
    </row>
    <row r="72" spans="2:3">
      <c r="B72" s="21"/>
      <c r="C72" s="21"/>
    </row>
    <row r="73" spans="2:3">
      <c r="B73" s="21"/>
      <c r="C73" s="21"/>
    </row>
    <row r="74" spans="2:3">
      <c r="B74" s="21"/>
      <c r="C74" s="21"/>
    </row>
    <row r="75" spans="2:3">
      <c r="B75" s="21"/>
      <c r="C75" s="21"/>
    </row>
    <row r="76" spans="2:3">
      <c r="B76" s="21"/>
      <c r="C76" s="21"/>
    </row>
    <row r="77" spans="2:3">
      <c r="B77" s="21"/>
      <c r="C77" s="21"/>
    </row>
    <row r="78" spans="2:3">
      <c r="B78" s="21"/>
      <c r="C78" s="21"/>
    </row>
    <row r="79" spans="2:3">
      <c r="B79" s="21"/>
      <c r="C79" s="21"/>
    </row>
  </sheetData>
  <mergeCells count="2">
    <mergeCell ref="B1:D1"/>
    <mergeCell ref="A3:D3"/>
  </mergeCells>
  <phoneticPr fontId="3" type="noConversion"/>
  <pageMargins left="0.39370078740157483" right="0" top="0.27559055118110237" bottom="0.19685039370078741" header="0" footer="0"/>
  <pageSetup paperSize="9" scale="67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L111"/>
  <sheetViews>
    <sheetView tabSelected="1" topLeftCell="B30" zoomScaleNormal="100" workbookViewId="0">
      <selection activeCell="I44" sqref="I44"/>
    </sheetView>
  </sheetViews>
  <sheetFormatPr defaultRowHeight="12.75"/>
  <cols>
    <col min="1" max="1" width="0" style="16" hidden="1" customWidth="1"/>
    <col min="2" max="2" width="43.28515625" style="14" customWidth="1"/>
    <col min="3" max="3" width="9.5703125" style="15" customWidth="1"/>
    <col min="4" max="4" width="11" style="15" customWidth="1"/>
    <col min="5" max="5" width="20.28515625" style="15" customWidth="1"/>
    <col min="6" max="6" width="12.42578125" style="15" customWidth="1"/>
    <col min="7" max="7" width="15.5703125" style="15" hidden="1" customWidth="1"/>
    <col min="8" max="8" width="15.140625" style="15" customWidth="1"/>
    <col min="9" max="9" width="17.140625" style="82" customWidth="1"/>
    <col min="10" max="10" width="16.140625" style="16" bestFit="1" customWidth="1"/>
    <col min="11" max="11" width="19.7109375" style="16" customWidth="1"/>
    <col min="12" max="12" width="16.140625" style="16" bestFit="1" customWidth="1"/>
    <col min="13" max="13" width="9.140625" style="16"/>
    <col min="14" max="14" width="13.85546875" style="16" bestFit="1" customWidth="1"/>
    <col min="15" max="15" width="16.140625" style="16" bestFit="1" customWidth="1"/>
    <col min="16" max="16384" width="9.140625" style="16"/>
  </cols>
  <sheetData>
    <row r="1" spans="1:12" ht="89.25" customHeight="1">
      <c r="E1" s="304" t="s">
        <v>536</v>
      </c>
      <c r="F1" s="304"/>
      <c r="G1" s="304"/>
      <c r="H1" s="304"/>
      <c r="I1" s="304"/>
    </row>
    <row r="2" spans="1:12" s="29" customFormat="1" ht="84" customHeight="1">
      <c r="B2" s="294" t="s">
        <v>511</v>
      </c>
      <c r="C2" s="294"/>
      <c r="D2" s="294"/>
      <c r="E2" s="294"/>
      <c r="F2" s="294"/>
      <c r="G2" s="294"/>
      <c r="H2" s="294"/>
      <c r="I2" s="294"/>
    </row>
    <row r="3" spans="1:12" s="19" customFormat="1" ht="15.75">
      <c r="B3" s="17"/>
      <c r="C3" s="17"/>
      <c r="D3" s="17"/>
      <c r="E3" s="18"/>
      <c r="F3" s="297" t="s">
        <v>105</v>
      </c>
      <c r="G3" s="297"/>
      <c r="H3" s="297"/>
      <c r="I3" s="297"/>
    </row>
    <row r="4" spans="1:12" s="37" customFormat="1" ht="60.75" customHeight="1">
      <c r="B4" s="44" t="s">
        <v>106</v>
      </c>
      <c r="C4" s="83" t="s">
        <v>127</v>
      </c>
      <c r="D4" s="83" t="s">
        <v>185</v>
      </c>
      <c r="E4" s="83" t="s">
        <v>128</v>
      </c>
      <c r="F4" s="83" t="s">
        <v>129</v>
      </c>
      <c r="G4" s="83"/>
      <c r="H4" s="83" t="s">
        <v>23</v>
      </c>
      <c r="I4" s="78" t="s">
        <v>24</v>
      </c>
    </row>
    <row r="5" spans="1:12" s="46" customFormat="1" ht="15.75">
      <c r="B5" s="45">
        <v>1</v>
      </c>
      <c r="C5" s="43" t="s">
        <v>107</v>
      </c>
      <c r="D5" s="43" t="s">
        <v>108</v>
      </c>
      <c r="E5" s="43" t="s">
        <v>109</v>
      </c>
      <c r="F5" s="43" t="s">
        <v>237</v>
      </c>
      <c r="G5" s="43"/>
      <c r="H5" s="43" t="s">
        <v>270</v>
      </c>
      <c r="I5" s="43" t="s">
        <v>238</v>
      </c>
    </row>
    <row r="6" spans="1:12" s="38" customFormat="1" ht="18">
      <c r="B6" s="51" t="s">
        <v>132</v>
      </c>
      <c r="C6" s="52" t="s">
        <v>131</v>
      </c>
      <c r="D6" s="76"/>
      <c r="E6" s="76"/>
      <c r="F6" s="76"/>
      <c r="G6" s="85"/>
      <c r="H6" s="112">
        <f>H21+H20+H7+H12</f>
        <v>-165.29999999999998</v>
      </c>
      <c r="I6" s="112">
        <f>I21+I20+I7+I12</f>
        <v>1578.6000000000001</v>
      </c>
      <c r="J6" s="89"/>
      <c r="L6" s="89"/>
    </row>
    <row r="7" spans="1:12" s="38" customFormat="1" ht="63">
      <c r="B7" s="51" t="s">
        <v>102</v>
      </c>
      <c r="C7" s="76" t="s">
        <v>131</v>
      </c>
      <c r="D7" s="76" t="s">
        <v>133</v>
      </c>
      <c r="E7" s="76"/>
      <c r="F7" s="76"/>
      <c r="G7" s="85"/>
      <c r="H7" s="85">
        <f>H8</f>
        <v>16.3</v>
      </c>
      <c r="I7" s="112">
        <f>I8</f>
        <v>505.7</v>
      </c>
    </row>
    <row r="8" spans="1:12" s="38" customFormat="1" ht="91.5" customHeight="1">
      <c r="B8" s="51" t="s">
        <v>212</v>
      </c>
      <c r="C8" s="76" t="s">
        <v>131</v>
      </c>
      <c r="D8" s="76" t="s">
        <v>133</v>
      </c>
      <c r="E8" s="76" t="s">
        <v>216</v>
      </c>
      <c r="F8" s="76" t="s">
        <v>153</v>
      </c>
      <c r="G8" s="85"/>
      <c r="H8" s="85">
        <f>H9</f>
        <v>16.3</v>
      </c>
      <c r="I8" s="112">
        <f>I9</f>
        <v>505.7</v>
      </c>
    </row>
    <row r="9" spans="1:12" s="38" customFormat="1" ht="74.25" customHeight="1">
      <c r="B9" s="228" t="s">
        <v>225</v>
      </c>
      <c r="C9" s="76" t="s">
        <v>131</v>
      </c>
      <c r="D9" s="76" t="s">
        <v>133</v>
      </c>
      <c r="E9" s="76" t="s">
        <v>246</v>
      </c>
      <c r="F9" s="76" t="s">
        <v>153</v>
      </c>
      <c r="G9" s="85"/>
      <c r="H9" s="85">
        <f>H10+H11</f>
        <v>16.3</v>
      </c>
      <c r="I9" s="112">
        <f>I10+I11</f>
        <v>505.7</v>
      </c>
    </row>
    <row r="10" spans="1:12" s="38" customFormat="1" ht="31.5" customHeight="1">
      <c r="B10" s="229" t="s">
        <v>143</v>
      </c>
      <c r="C10" s="76" t="s">
        <v>131</v>
      </c>
      <c r="D10" s="76" t="s">
        <v>133</v>
      </c>
      <c r="E10" s="76" t="s">
        <v>246</v>
      </c>
      <c r="F10" s="76" t="s">
        <v>145</v>
      </c>
      <c r="G10" s="85"/>
      <c r="H10" s="85">
        <v>12.5</v>
      </c>
      <c r="I10" s="112">
        <v>388.4</v>
      </c>
    </row>
    <row r="11" spans="1:12" s="38" customFormat="1" ht="64.5" customHeight="1">
      <c r="B11" s="229" t="s">
        <v>214</v>
      </c>
      <c r="C11" s="76" t="s">
        <v>131</v>
      </c>
      <c r="D11" s="76" t="s">
        <v>133</v>
      </c>
      <c r="E11" s="76" t="s">
        <v>246</v>
      </c>
      <c r="F11" s="76" t="s">
        <v>213</v>
      </c>
      <c r="G11" s="85"/>
      <c r="H11" s="85">
        <v>3.8</v>
      </c>
      <c r="I11" s="112">
        <v>117.3</v>
      </c>
    </row>
    <row r="12" spans="1:12" s="38" customFormat="1" ht="45" hidden="1" customHeight="1">
      <c r="B12" s="51" t="s">
        <v>210</v>
      </c>
      <c r="C12" s="76" t="s">
        <v>131</v>
      </c>
      <c r="D12" s="76" t="s">
        <v>215</v>
      </c>
      <c r="E12" s="76"/>
      <c r="F12" s="76"/>
      <c r="G12" s="85"/>
      <c r="H12" s="85">
        <v>0</v>
      </c>
      <c r="I12" s="112">
        <f>I13</f>
        <v>0</v>
      </c>
    </row>
    <row r="13" spans="1:12" s="38" customFormat="1" ht="78.75" hidden="1">
      <c r="B13" s="51" t="s">
        <v>212</v>
      </c>
      <c r="C13" s="76" t="s">
        <v>131</v>
      </c>
      <c r="D13" s="76" t="s">
        <v>215</v>
      </c>
      <c r="E13" s="76" t="s">
        <v>220</v>
      </c>
      <c r="F13" s="76" t="s">
        <v>153</v>
      </c>
      <c r="G13" s="85"/>
      <c r="H13" s="85">
        <v>0</v>
      </c>
      <c r="I13" s="112">
        <f>I14+I16</f>
        <v>0</v>
      </c>
    </row>
    <row r="14" spans="1:12" s="38" customFormat="1" ht="47.25" hidden="1">
      <c r="A14" s="51"/>
      <c r="B14" s="51" t="s">
        <v>226</v>
      </c>
      <c r="C14" s="76" t="s">
        <v>131</v>
      </c>
      <c r="D14" s="76" t="s">
        <v>215</v>
      </c>
      <c r="E14" s="76" t="s">
        <v>219</v>
      </c>
      <c r="F14" s="76" t="s">
        <v>153</v>
      </c>
      <c r="G14" s="85"/>
      <c r="H14" s="85"/>
      <c r="I14" s="112">
        <v>0</v>
      </c>
    </row>
    <row r="15" spans="1:12" s="38" customFormat="1" ht="18" hidden="1">
      <c r="A15" s="95"/>
      <c r="B15" s="51" t="s">
        <v>227</v>
      </c>
      <c r="C15" s="76" t="s">
        <v>131</v>
      </c>
      <c r="D15" s="76" t="s">
        <v>215</v>
      </c>
      <c r="E15" s="76" t="s">
        <v>218</v>
      </c>
      <c r="F15" s="76" t="s">
        <v>217</v>
      </c>
      <c r="G15" s="85"/>
      <c r="H15" s="85"/>
      <c r="I15" s="112">
        <v>0</v>
      </c>
    </row>
    <row r="16" spans="1:12" s="38" customFormat="1" ht="76.5" hidden="1" customHeight="1">
      <c r="B16" s="51" t="s">
        <v>228</v>
      </c>
      <c r="C16" s="76" t="s">
        <v>131</v>
      </c>
      <c r="D16" s="76" t="s">
        <v>215</v>
      </c>
      <c r="E16" s="76" t="s">
        <v>247</v>
      </c>
      <c r="F16" s="76" t="s">
        <v>153</v>
      </c>
      <c r="G16" s="85"/>
      <c r="H16" s="85">
        <v>0</v>
      </c>
      <c r="I16" s="112">
        <v>0</v>
      </c>
    </row>
    <row r="17" spans="1:11" s="38" customFormat="1" ht="18" hidden="1">
      <c r="B17" s="51" t="s">
        <v>227</v>
      </c>
      <c r="C17" s="76" t="s">
        <v>131</v>
      </c>
      <c r="D17" s="76" t="s">
        <v>215</v>
      </c>
      <c r="E17" s="76" t="s">
        <v>247</v>
      </c>
      <c r="F17" s="76" t="s">
        <v>217</v>
      </c>
      <c r="G17" s="85"/>
      <c r="H17" s="85">
        <v>0</v>
      </c>
      <c r="I17" s="112">
        <v>0</v>
      </c>
    </row>
    <row r="18" spans="1:11" s="38" customFormat="1" ht="18">
      <c r="B18" s="51" t="s">
        <v>176</v>
      </c>
      <c r="C18" s="76" t="s">
        <v>131</v>
      </c>
      <c r="D18" s="76" t="s">
        <v>179</v>
      </c>
      <c r="E18" s="76" t="s">
        <v>180</v>
      </c>
      <c r="F18" s="76" t="s">
        <v>153</v>
      </c>
      <c r="G18" s="85">
        <f>G19</f>
        <v>0</v>
      </c>
      <c r="H18" s="85">
        <f>H19</f>
        <v>-4.0999999999999996</v>
      </c>
      <c r="I18" s="112">
        <f>I19</f>
        <v>47.4</v>
      </c>
    </row>
    <row r="19" spans="1:11" s="38" customFormat="1" ht="48.75" customHeight="1">
      <c r="A19" s="39"/>
      <c r="B19" s="51" t="s">
        <v>178</v>
      </c>
      <c r="C19" s="75" t="s">
        <v>131</v>
      </c>
      <c r="D19" s="75" t="s">
        <v>179</v>
      </c>
      <c r="E19" s="75" t="s">
        <v>181</v>
      </c>
      <c r="F19" s="75" t="s">
        <v>153</v>
      </c>
      <c r="G19" s="86">
        <v>0</v>
      </c>
      <c r="H19" s="86">
        <v>-4.0999999999999996</v>
      </c>
      <c r="I19" s="111">
        <v>47.4</v>
      </c>
      <c r="J19" s="89"/>
      <c r="K19" s="89"/>
    </row>
    <row r="20" spans="1:11" s="38" customFormat="1" ht="18">
      <c r="A20" s="39"/>
      <c r="B20" s="53" t="s">
        <v>224</v>
      </c>
      <c r="C20" s="75" t="s">
        <v>131</v>
      </c>
      <c r="D20" s="75" t="s">
        <v>179</v>
      </c>
      <c r="E20" s="75" t="s">
        <v>181</v>
      </c>
      <c r="F20" s="55">
        <v>870</v>
      </c>
      <c r="G20" s="86">
        <v>0</v>
      </c>
      <c r="H20" s="86">
        <v>-4.0999999999999996</v>
      </c>
      <c r="I20" s="111">
        <v>47.4</v>
      </c>
    </row>
    <row r="21" spans="1:11" s="38" customFormat="1" ht="24" customHeight="1">
      <c r="B21" s="51" t="s">
        <v>101</v>
      </c>
      <c r="C21" s="52" t="s">
        <v>131</v>
      </c>
      <c r="D21" s="52" t="s">
        <v>134</v>
      </c>
      <c r="E21" s="76"/>
      <c r="F21" s="76"/>
      <c r="G21" s="79" t="e">
        <f>+G23++G45+G35+G49+#REF!++G46+G47</f>
        <v>#REF!</v>
      </c>
      <c r="H21" s="112">
        <f>+H23+H49+H42++H36+H28+H51</f>
        <v>-177.5</v>
      </c>
      <c r="I21" s="112">
        <f>+I23+I49+I42++I36+I28</f>
        <v>1025.5</v>
      </c>
      <c r="J21" s="89"/>
    </row>
    <row r="22" spans="1:11" s="38" customFormat="1" ht="56.25" customHeight="1">
      <c r="B22" s="51" t="s">
        <v>55</v>
      </c>
      <c r="C22" s="52" t="s">
        <v>131</v>
      </c>
      <c r="D22" s="52" t="s">
        <v>134</v>
      </c>
      <c r="E22" s="50" t="s">
        <v>216</v>
      </c>
      <c r="F22" s="76" t="s">
        <v>153</v>
      </c>
      <c r="G22" s="79"/>
      <c r="H22" s="112">
        <f>H21</f>
        <v>-177.5</v>
      </c>
      <c r="I22" s="112">
        <f>I23+I28+I36+I42</f>
        <v>1025.5</v>
      </c>
      <c r="J22" s="89"/>
    </row>
    <row r="23" spans="1:11" s="38" customFormat="1" ht="84.75" customHeight="1">
      <c r="B23" s="51" t="s">
        <v>187</v>
      </c>
      <c r="C23" s="50" t="s">
        <v>131</v>
      </c>
      <c r="D23" s="50" t="s">
        <v>134</v>
      </c>
      <c r="E23" s="50" t="s">
        <v>182</v>
      </c>
      <c r="F23" s="75" t="s">
        <v>153</v>
      </c>
      <c r="G23" s="80">
        <f>G24+G25+G26</f>
        <v>0</v>
      </c>
      <c r="H23" s="80">
        <f>H25+H26</f>
        <v>9.8000000000000007</v>
      </c>
      <c r="I23" s="111">
        <f>+I25+I26+I27</f>
        <v>293</v>
      </c>
      <c r="J23" s="77"/>
    </row>
    <row r="24" spans="1:11" s="38" customFormat="1" ht="87" hidden="1" customHeight="1">
      <c r="B24" s="53" t="s">
        <v>144</v>
      </c>
      <c r="C24" s="50" t="s">
        <v>131</v>
      </c>
      <c r="D24" s="50" t="s">
        <v>134</v>
      </c>
      <c r="E24" s="50" t="s">
        <v>182</v>
      </c>
      <c r="F24" s="55">
        <v>129</v>
      </c>
      <c r="G24" s="86">
        <v>0</v>
      </c>
      <c r="H24" s="86"/>
      <c r="I24" s="111">
        <v>0</v>
      </c>
      <c r="J24" s="77"/>
    </row>
    <row r="25" spans="1:11" s="38" customFormat="1" ht="49.5" customHeight="1">
      <c r="B25" s="53" t="s">
        <v>146</v>
      </c>
      <c r="C25" s="50" t="s">
        <v>131</v>
      </c>
      <c r="D25" s="50" t="s">
        <v>134</v>
      </c>
      <c r="E25" s="50" t="s">
        <v>182</v>
      </c>
      <c r="F25" s="55">
        <v>242</v>
      </c>
      <c r="G25" s="86">
        <v>0</v>
      </c>
      <c r="H25" s="111">
        <v>9.8000000000000007</v>
      </c>
      <c r="I25" s="111">
        <v>111</v>
      </c>
      <c r="J25" s="77"/>
    </row>
    <row r="26" spans="1:11" s="38" customFormat="1" ht="51.75" customHeight="1">
      <c r="B26" s="53" t="s">
        <v>148</v>
      </c>
      <c r="C26" s="50" t="s">
        <v>131</v>
      </c>
      <c r="D26" s="50" t="s">
        <v>134</v>
      </c>
      <c r="E26" s="50" t="s">
        <v>182</v>
      </c>
      <c r="F26" s="55">
        <v>244</v>
      </c>
      <c r="G26" s="86"/>
      <c r="H26" s="111">
        <v>0</v>
      </c>
      <c r="I26" s="111">
        <v>182</v>
      </c>
      <c r="J26" s="77"/>
    </row>
    <row r="27" spans="1:11" s="38" customFormat="1" ht="136.5" hidden="1" customHeight="1">
      <c r="B27" s="127" t="s">
        <v>293</v>
      </c>
      <c r="C27" s="75" t="s">
        <v>131</v>
      </c>
      <c r="D27" s="50" t="s">
        <v>134</v>
      </c>
      <c r="E27" s="75" t="s">
        <v>292</v>
      </c>
      <c r="F27" s="126">
        <v>360</v>
      </c>
      <c r="G27" s="112">
        <v>4</v>
      </c>
      <c r="H27" s="112">
        <v>0</v>
      </c>
      <c r="I27" s="112">
        <v>0</v>
      </c>
      <c r="J27" s="77"/>
    </row>
    <row r="28" spans="1:11" s="38" customFormat="1" ht="51" customHeight="1">
      <c r="B28" s="211" t="s">
        <v>57</v>
      </c>
      <c r="C28" s="50" t="s">
        <v>131</v>
      </c>
      <c r="D28" s="50" t="s">
        <v>134</v>
      </c>
      <c r="E28" s="50" t="s">
        <v>138</v>
      </c>
      <c r="F28" s="75" t="s">
        <v>153</v>
      </c>
      <c r="G28" s="86"/>
      <c r="H28" s="86">
        <f>H29+H30</f>
        <v>-542.84</v>
      </c>
      <c r="I28" s="111">
        <f>I29+I30</f>
        <v>260.39999999999998</v>
      </c>
      <c r="J28" s="77"/>
    </row>
    <row r="29" spans="1:11" s="37" customFormat="1" ht="39.75" customHeight="1">
      <c r="B29" s="53" t="s">
        <v>143</v>
      </c>
      <c r="C29" s="50" t="s">
        <v>131</v>
      </c>
      <c r="D29" s="50" t="s">
        <v>134</v>
      </c>
      <c r="E29" s="50" t="s">
        <v>138</v>
      </c>
      <c r="F29" s="55" t="s">
        <v>145</v>
      </c>
      <c r="G29" s="86">
        <v>0</v>
      </c>
      <c r="H29" s="86">
        <v>-416</v>
      </c>
      <c r="I29" s="111">
        <v>200</v>
      </c>
    </row>
    <row r="30" spans="1:11" s="37" customFormat="1" ht="78" customHeight="1">
      <c r="B30" s="53" t="s">
        <v>144</v>
      </c>
      <c r="C30" s="50" t="s">
        <v>131</v>
      </c>
      <c r="D30" s="50" t="s">
        <v>134</v>
      </c>
      <c r="E30" s="50" t="s">
        <v>138</v>
      </c>
      <c r="F30" s="55">
        <v>129</v>
      </c>
      <c r="G30" s="86">
        <v>0</v>
      </c>
      <c r="H30" s="86">
        <v>-126.84</v>
      </c>
      <c r="I30" s="111">
        <v>60.4</v>
      </c>
    </row>
    <row r="31" spans="1:11" s="38" customFormat="1" ht="48" hidden="1" customHeight="1">
      <c r="A31" s="39"/>
      <c r="B31" s="53" t="s">
        <v>146</v>
      </c>
      <c r="C31" s="50" t="s">
        <v>131</v>
      </c>
      <c r="D31" s="50" t="s">
        <v>134</v>
      </c>
      <c r="E31" s="50" t="s">
        <v>138</v>
      </c>
      <c r="F31" s="55" t="s">
        <v>147</v>
      </c>
      <c r="G31" s="86">
        <v>0</v>
      </c>
      <c r="H31" s="86"/>
      <c r="I31" s="111">
        <v>0</v>
      </c>
    </row>
    <row r="32" spans="1:11" s="38" customFormat="1" ht="51.75" hidden="1" customHeight="1">
      <c r="A32" s="39"/>
      <c r="B32" s="53" t="s">
        <v>146</v>
      </c>
      <c r="C32" s="50" t="s">
        <v>131</v>
      </c>
      <c r="D32" s="50" t="s">
        <v>134</v>
      </c>
      <c r="E32" s="50" t="s">
        <v>186</v>
      </c>
      <c r="F32" s="55" t="s">
        <v>147</v>
      </c>
      <c r="G32" s="86">
        <v>0</v>
      </c>
      <c r="H32" s="86"/>
      <c r="I32" s="111">
        <v>0</v>
      </c>
    </row>
    <row r="33" spans="1:9" s="38" customFormat="1" ht="51.75" hidden="1" customHeight="1">
      <c r="A33" s="39"/>
      <c r="B33" s="53" t="s">
        <v>148</v>
      </c>
      <c r="C33" s="50" t="s">
        <v>131</v>
      </c>
      <c r="D33" s="50" t="s">
        <v>134</v>
      </c>
      <c r="E33" s="50" t="s">
        <v>138</v>
      </c>
      <c r="F33" s="55" t="s">
        <v>149</v>
      </c>
      <c r="G33" s="86">
        <v>0</v>
      </c>
      <c r="H33" s="86"/>
      <c r="I33" s="111">
        <v>0</v>
      </c>
    </row>
    <row r="34" spans="1:9" s="38" customFormat="1" ht="51.75" hidden="1" customHeight="1">
      <c r="A34" s="39"/>
      <c r="B34" s="53" t="s">
        <v>148</v>
      </c>
      <c r="C34" s="50" t="s">
        <v>131</v>
      </c>
      <c r="D34" s="50" t="s">
        <v>134</v>
      </c>
      <c r="E34" s="50" t="s">
        <v>186</v>
      </c>
      <c r="F34" s="55" t="s">
        <v>149</v>
      </c>
      <c r="G34" s="86">
        <v>0</v>
      </c>
      <c r="H34" s="86"/>
      <c r="I34" s="111">
        <v>0</v>
      </c>
    </row>
    <row r="35" spans="1:9" s="40" customFormat="1" ht="115.5" hidden="1" customHeight="1">
      <c r="A35" s="38"/>
      <c r="B35" s="51" t="s">
        <v>190</v>
      </c>
      <c r="C35" s="50" t="s">
        <v>131</v>
      </c>
      <c r="D35" s="50" t="s">
        <v>134</v>
      </c>
      <c r="E35" s="50" t="s">
        <v>183</v>
      </c>
      <c r="F35" s="75" t="s">
        <v>153</v>
      </c>
      <c r="G35" s="86">
        <v>0</v>
      </c>
      <c r="H35" s="86"/>
      <c r="I35" s="111">
        <f>I44</f>
        <v>14.9</v>
      </c>
    </row>
    <row r="36" spans="1:9" s="40" customFormat="1" ht="87.75" customHeight="1">
      <c r="A36" s="38"/>
      <c r="B36" s="51" t="s">
        <v>73</v>
      </c>
      <c r="C36" s="50" t="s">
        <v>131</v>
      </c>
      <c r="D36" s="50" t="s">
        <v>134</v>
      </c>
      <c r="E36" s="50" t="s">
        <v>285</v>
      </c>
      <c r="F36" s="75" t="s">
        <v>153</v>
      </c>
      <c r="G36" s="86"/>
      <c r="H36" s="86">
        <f>H37+H38+H39+H40+H41</f>
        <v>415.1</v>
      </c>
      <c r="I36" s="86">
        <f>I37+I38+I39+I40+I41</f>
        <v>415.1</v>
      </c>
    </row>
    <row r="37" spans="1:9" s="40" customFormat="1" ht="49.5" customHeight="1">
      <c r="A37" s="38"/>
      <c r="B37" s="53" t="s">
        <v>143</v>
      </c>
      <c r="C37" s="50" t="s">
        <v>131</v>
      </c>
      <c r="D37" s="50" t="s">
        <v>134</v>
      </c>
      <c r="E37" s="50" t="s">
        <v>285</v>
      </c>
      <c r="F37" s="75" t="s">
        <v>145</v>
      </c>
      <c r="G37" s="86"/>
      <c r="H37" s="86">
        <v>318.8</v>
      </c>
      <c r="I37" s="111">
        <v>318.8</v>
      </c>
    </row>
    <row r="38" spans="1:9" s="40" customFormat="1" ht="84" customHeight="1">
      <c r="A38" s="38"/>
      <c r="B38" s="53" t="s">
        <v>144</v>
      </c>
      <c r="C38" s="50" t="s">
        <v>131</v>
      </c>
      <c r="D38" s="50" t="s">
        <v>134</v>
      </c>
      <c r="E38" s="50" t="s">
        <v>285</v>
      </c>
      <c r="F38" s="75" t="s">
        <v>213</v>
      </c>
      <c r="G38" s="86"/>
      <c r="H38" s="86">
        <v>96.3</v>
      </c>
      <c r="I38" s="111">
        <v>96.3</v>
      </c>
    </row>
    <row r="39" spans="1:9" s="40" customFormat="1" ht="51.75" hidden="1" customHeight="1">
      <c r="A39" s="38"/>
      <c r="B39" s="53" t="s">
        <v>146</v>
      </c>
      <c r="C39" s="50" t="s">
        <v>131</v>
      </c>
      <c r="D39" s="50" t="s">
        <v>134</v>
      </c>
      <c r="E39" s="50" t="s">
        <v>285</v>
      </c>
      <c r="F39" s="75" t="s">
        <v>147</v>
      </c>
      <c r="G39" s="86"/>
      <c r="H39" s="86">
        <v>0</v>
      </c>
      <c r="I39" s="111">
        <v>0</v>
      </c>
    </row>
    <row r="40" spans="1:9" s="40" customFormat="1" ht="61.5" hidden="1" customHeight="1">
      <c r="A40" s="38"/>
      <c r="B40" s="53" t="s">
        <v>148</v>
      </c>
      <c r="C40" s="50" t="s">
        <v>131</v>
      </c>
      <c r="D40" s="50" t="s">
        <v>134</v>
      </c>
      <c r="E40" s="50" t="s">
        <v>285</v>
      </c>
      <c r="F40" s="75" t="s">
        <v>149</v>
      </c>
      <c r="G40" s="86"/>
      <c r="H40" s="86">
        <v>0</v>
      </c>
      <c r="I40" s="111">
        <v>0</v>
      </c>
    </row>
    <row r="41" spans="1:9" s="40" customFormat="1" ht="24" hidden="1" customHeight="1">
      <c r="A41" s="38"/>
      <c r="B41" s="53" t="s">
        <v>152</v>
      </c>
      <c r="C41" s="50" t="s">
        <v>131</v>
      </c>
      <c r="D41" s="50" t="s">
        <v>134</v>
      </c>
      <c r="E41" s="50" t="s">
        <v>285</v>
      </c>
      <c r="F41" s="55">
        <v>853</v>
      </c>
      <c r="G41" s="86"/>
      <c r="H41" s="86">
        <v>0</v>
      </c>
      <c r="I41" s="111">
        <v>0</v>
      </c>
    </row>
    <row r="42" spans="1:9" s="40" customFormat="1" ht="43.5" customHeight="1">
      <c r="A42" s="38"/>
      <c r="B42" s="51" t="s">
        <v>252</v>
      </c>
      <c r="C42" s="52" t="s">
        <v>131</v>
      </c>
      <c r="D42" s="52" t="s">
        <v>134</v>
      </c>
      <c r="E42" s="52" t="s">
        <v>186</v>
      </c>
      <c r="F42" s="75" t="s">
        <v>153</v>
      </c>
      <c r="G42" s="86"/>
      <c r="H42" s="86">
        <f>H50+H47+H46+H44+H43</f>
        <v>7</v>
      </c>
      <c r="I42" s="86">
        <f>I50+I47+I46+I44+I43</f>
        <v>57</v>
      </c>
    </row>
    <row r="43" spans="1:9" s="40" customFormat="1" ht="50.25" customHeight="1">
      <c r="A43" s="38"/>
      <c r="B43" s="53" t="s">
        <v>146</v>
      </c>
      <c r="C43" s="50" t="s">
        <v>131</v>
      </c>
      <c r="D43" s="50" t="s">
        <v>134</v>
      </c>
      <c r="E43" s="50" t="s">
        <v>186</v>
      </c>
      <c r="F43" s="55">
        <v>242</v>
      </c>
      <c r="G43" s="86"/>
      <c r="H43" s="86">
        <v>10.1</v>
      </c>
      <c r="I43" s="86">
        <v>10.1</v>
      </c>
    </row>
    <row r="44" spans="1:9" s="39" customFormat="1" ht="49.5" customHeight="1">
      <c r="A44" s="40"/>
      <c r="B44" s="53" t="s">
        <v>148</v>
      </c>
      <c r="C44" s="50" t="s">
        <v>131</v>
      </c>
      <c r="D44" s="50" t="s">
        <v>134</v>
      </c>
      <c r="E44" s="50" t="s">
        <v>186</v>
      </c>
      <c r="F44" s="55" t="s">
        <v>149</v>
      </c>
      <c r="G44" s="86">
        <v>0</v>
      </c>
      <c r="H44" s="86">
        <v>-10.1</v>
      </c>
      <c r="I44" s="111">
        <v>14.9</v>
      </c>
    </row>
    <row r="45" spans="1:9" s="38" customFormat="1" ht="33" hidden="1" customHeight="1">
      <c r="A45" s="39"/>
      <c r="B45" s="53" t="s">
        <v>139</v>
      </c>
      <c r="C45" s="50" t="s">
        <v>131</v>
      </c>
      <c r="D45" s="50" t="s">
        <v>134</v>
      </c>
      <c r="E45" s="50" t="s">
        <v>244</v>
      </c>
      <c r="F45" s="75" t="s">
        <v>153</v>
      </c>
      <c r="G45" s="86">
        <v>0</v>
      </c>
      <c r="H45" s="86">
        <v>0</v>
      </c>
      <c r="I45" s="111">
        <v>0</v>
      </c>
    </row>
    <row r="46" spans="1:9" s="38" customFormat="1" ht="39.75" customHeight="1">
      <c r="B46" s="53" t="s">
        <v>151</v>
      </c>
      <c r="C46" s="50" t="s">
        <v>131</v>
      </c>
      <c r="D46" s="50" t="s">
        <v>134</v>
      </c>
      <c r="E46" s="50" t="s">
        <v>186</v>
      </c>
      <c r="F46" s="55">
        <v>851</v>
      </c>
      <c r="G46" s="86">
        <v>0</v>
      </c>
      <c r="H46" s="86">
        <v>-3</v>
      </c>
      <c r="I46" s="111">
        <v>9</v>
      </c>
    </row>
    <row r="47" spans="1:9" s="38" customFormat="1" ht="27.75" customHeight="1">
      <c r="B47" s="53" t="s">
        <v>152</v>
      </c>
      <c r="C47" s="50" t="s">
        <v>131</v>
      </c>
      <c r="D47" s="50" t="s">
        <v>134</v>
      </c>
      <c r="E47" s="50" t="s">
        <v>186</v>
      </c>
      <c r="F47" s="55">
        <v>852</v>
      </c>
      <c r="G47" s="86">
        <v>0</v>
      </c>
      <c r="H47" s="86">
        <v>-5</v>
      </c>
      <c r="I47" s="111">
        <v>8</v>
      </c>
    </row>
    <row r="48" spans="1:9" s="38" customFormat="1" ht="28.5" hidden="1" customHeight="1">
      <c r="B48" s="53" t="s">
        <v>152</v>
      </c>
      <c r="C48" s="50" t="s">
        <v>131</v>
      </c>
      <c r="D48" s="50" t="s">
        <v>134</v>
      </c>
      <c r="E48" s="50" t="s">
        <v>140</v>
      </c>
      <c r="F48" s="55">
        <v>853</v>
      </c>
      <c r="G48" s="86">
        <v>0</v>
      </c>
      <c r="H48" s="86"/>
      <c r="I48" s="111">
        <v>0</v>
      </c>
    </row>
    <row r="49" spans="2:9" s="38" customFormat="1" ht="28.5" hidden="1" customHeight="1">
      <c r="B49" s="53" t="s">
        <v>152</v>
      </c>
      <c r="C49" s="50" t="s">
        <v>131</v>
      </c>
      <c r="D49" s="50" t="s">
        <v>134</v>
      </c>
      <c r="E49" s="50" t="s">
        <v>184</v>
      </c>
      <c r="F49" s="55">
        <v>853</v>
      </c>
      <c r="G49" s="86">
        <v>0</v>
      </c>
      <c r="H49" s="86"/>
      <c r="I49" s="111">
        <v>0</v>
      </c>
    </row>
    <row r="50" spans="2:9" s="38" customFormat="1" ht="28.5" customHeight="1">
      <c r="B50" s="53" t="s">
        <v>152</v>
      </c>
      <c r="C50" s="50" t="s">
        <v>131</v>
      </c>
      <c r="D50" s="50" t="s">
        <v>134</v>
      </c>
      <c r="E50" s="50" t="s">
        <v>186</v>
      </c>
      <c r="F50" s="55">
        <v>853</v>
      </c>
      <c r="G50" s="86"/>
      <c r="H50" s="86">
        <v>15</v>
      </c>
      <c r="I50" s="111">
        <v>15</v>
      </c>
    </row>
    <row r="51" spans="2:9" s="38" customFormat="1" ht="28.5" customHeight="1">
      <c r="B51" s="53" t="s">
        <v>5</v>
      </c>
      <c r="C51" s="50" t="s">
        <v>131</v>
      </c>
      <c r="D51" s="50" t="s">
        <v>134</v>
      </c>
      <c r="E51" s="50" t="s">
        <v>74</v>
      </c>
      <c r="F51" s="55">
        <v>870</v>
      </c>
      <c r="G51" s="86"/>
      <c r="H51" s="86">
        <v>-66.56</v>
      </c>
      <c r="I51" s="111">
        <v>0</v>
      </c>
    </row>
    <row r="52" spans="2:9" s="38" customFormat="1" ht="18" customHeight="1">
      <c r="B52" s="51" t="s">
        <v>135</v>
      </c>
      <c r="C52" s="52" t="s">
        <v>133</v>
      </c>
      <c r="D52" s="76" t="s">
        <v>174</v>
      </c>
      <c r="E52" s="50" t="s">
        <v>204</v>
      </c>
      <c r="F52" s="76" t="s">
        <v>153</v>
      </c>
      <c r="G52" s="85">
        <v>0</v>
      </c>
      <c r="H52" s="85">
        <f>H53</f>
        <v>38.799999999999997</v>
      </c>
      <c r="I52" s="112">
        <f>I53</f>
        <v>92</v>
      </c>
    </row>
    <row r="53" spans="2:9" s="38" customFormat="1" ht="20.25" customHeight="1">
      <c r="B53" s="51" t="s">
        <v>113</v>
      </c>
      <c r="C53" s="52" t="s">
        <v>133</v>
      </c>
      <c r="D53" s="52" t="s">
        <v>136</v>
      </c>
      <c r="E53" s="50" t="s">
        <v>205</v>
      </c>
      <c r="F53" s="76" t="s">
        <v>153</v>
      </c>
      <c r="G53" s="85">
        <v>0</v>
      </c>
      <c r="H53" s="85">
        <f>H54</f>
        <v>38.799999999999997</v>
      </c>
      <c r="I53" s="112">
        <f>I54</f>
        <v>92</v>
      </c>
    </row>
    <row r="54" spans="2:9" s="38" customFormat="1" ht="36" customHeight="1">
      <c r="B54" s="53" t="s">
        <v>141</v>
      </c>
      <c r="C54" s="50" t="s">
        <v>133</v>
      </c>
      <c r="D54" s="50" t="s">
        <v>136</v>
      </c>
      <c r="E54" s="50" t="s">
        <v>142</v>
      </c>
      <c r="F54" s="75" t="s">
        <v>153</v>
      </c>
      <c r="G54" s="86">
        <v>0</v>
      </c>
      <c r="H54" s="86">
        <f>H55+H56</f>
        <v>38.799999999999997</v>
      </c>
      <c r="I54" s="111">
        <f>I55+I56</f>
        <v>92</v>
      </c>
    </row>
    <row r="55" spans="2:9" s="38" customFormat="1" ht="33.75" customHeight="1">
      <c r="B55" s="53" t="s">
        <v>143</v>
      </c>
      <c r="C55" s="50" t="s">
        <v>133</v>
      </c>
      <c r="D55" s="50" t="s">
        <v>136</v>
      </c>
      <c r="E55" s="50" t="s">
        <v>142</v>
      </c>
      <c r="F55" s="55" t="s">
        <v>145</v>
      </c>
      <c r="G55" s="86">
        <v>0</v>
      </c>
      <c r="H55" s="86">
        <f>29.73</f>
        <v>29.73</v>
      </c>
      <c r="I55" s="111">
        <f>67.1+3.53</f>
        <v>70.63</v>
      </c>
    </row>
    <row r="56" spans="2:9" s="38" customFormat="1" ht="20.25" customHeight="1">
      <c r="B56" s="53" t="s">
        <v>144</v>
      </c>
      <c r="C56" s="50" t="s">
        <v>133</v>
      </c>
      <c r="D56" s="50" t="s">
        <v>136</v>
      </c>
      <c r="E56" s="50" t="s">
        <v>142</v>
      </c>
      <c r="F56" s="55">
        <v>129</v>
      </c>
      <c r="G56" s="86">
        <v>0</v>
      </c>
      <c r="H56" s="86">
        <v>9.07</v>
      </c>
      <c r="I56" s="111">
        <f>20.3+1.07</f>
        <v>21.37</v>
      </c>
    </row>
    <row r="57" spans="2:9" s="38" customFormat="1" ht="49.5" hidden="1" customHeight="1">
      <c r="B57" s="53" t="s">
        <v>148</v>
      </c>
      <c r="C57" s="50" t="s">
        <v>133</v>
      </c>
      <c r="D57" s="50" t="s">
        <v>136</v>
      </c>
      <c r="E57" s="50" t="s">
        <v>142</v>
      </c>
      <c r="F57" s="55">
        <v>244</v>
      </c>
      <c r="G57" s="86">
        <v>0</v>
      </c>
      <c r="H57" s="86">
        <v>0</v>
      </c>
      <c r="I57" s="111">
        <v>0</v>
      </c>
    </row>
    <row r="58" spans="2:9" s="38" customFormat="1" ht="34.5" hidden="1" customHeight="1">
      <c r="B58" s="51" t="s">
        <v>245</v>
      </c>
      <c r="C58" s="75" t="s">
        <v>136</v>
      </c>
      <c r="D58" s="75" t="s">
        <v>240</v>
      </c>
      <c r="E58" s="52" t="s">
        <v>180</v>
      </c>
      <c r="F58" s="55"/>
      <c r="G58" s="86"/>
      <c r="H58" s="86">
        <v>0</v>
      </c>
      <c r="I58" s="111">
        <v>0</v>
      </c>
    </row>
    <row r="59" spans="2:9" s="38" customFormat="1" ht="25.5" customHeight="1">
      <c r="B59" s="51" t="s">
        <v>98</v>
      </c>
      <c r="C59" s="75" t="s">
        <v>136</v>
      </c>
      <c r="D59" s="75" t="s">
        <v>233</v>
      </c>
      <c r="E59" s="52" t="s">
        <v>180</v>
      </c>
      <c r="F59" s="55">
        <v>0</v>
      </c>
      <c r="G59" s="86"/>
      <c r="H59" s="86">
        <f>H60+H64</f>
        <v>310.54000000000002</v>
      </c>
      <c r="I59" s="111">
        <f>I60</f>
        <v>370.54</v>
      </c>
    </row>
    <row r="60" spans="2:9" s="38" customFormat="1" ht="66.75" customHeight="1">
      <c r="B60" s="51" t="s">
        <v>9</v>
      </c>
      <c r="C60" s="75" t="s">
        <v>136</v>
      </c>
      <c r="D60" s="75" t="s">
        <v>233</v>
      </c>
      <c r="E60" s="52" t="s">
        <v>180</v>
      </c>
      <c r="F60" s="55"/>
      <c r="G60" s="86"/>
      <c r="H60" s="86">
        <f>H61</f>
        <v>310.54000000000002</v>
      </c>
      <c r="I60" s="111">
        <f>I61</f>
        <v>370.54</v>
      </c>
    </row>
    <row r="61" spans="2:9" s="38" customFormat="1" ht="51" customHeight="1">
      <c r="B61" s="51" t="s">
        <v>235</v>
      </c>
      <c r="C61" s="75" t="s">
        <v>136</v>
      </c>
      <c r="D61" s="75" t="s">
        <v>233</v>
      </c>
      <c r="E61" s="52" t="s">
        <v>31</v>
      </c>
      <c r="F61" s="75" t="s">
        <v>153</v>
      </c>
      <c r="G61" s="86"/>
      <c r="H61" s="86">
        <f>H62</f>
        <v>310.54000000000002</v>
      </c>
      <c r="I61" s="111">
        <f>I62+I64</f>
        <v>370.54</v>
      </c>
    </row>
    <row r="62" spans="2:9" s="38" customFormat="1" ht="49.5" customHeight="1">
      <c r="B62" s="51" t="s">
        <v>254</v>
      </c>
      <c r="C62" s="75" t="s">
        <v>136</v>
      </c>
      <c r="D62" s="75" t="s">
        <v>233</v>
      </c>
      <c r="E62" s="52" t="s">
        <v>12</v>
      </c>
      <c r="F62" s="55">
        <v>0</v>
      </c>
      <c r="G62" s="86"/>
      <c r="H62" s="86">
        <f>H63</f>
        <v>310.54000000000002</v>
      </c>
      <c r="I62" s="111">
        <f>I63</f>
        <v>370.54</v>
      </c>
    </row>
    <row r="63" spans="2:9" s="38" customFormat="1" ht="54.75" customHeight="1">
      <c r="B63" s="53" t="s">
        <v>148</v>
      </c>
      <c r="C63" s="75" t="s">
        <v>136</v>
      </c>
      <c r="D63" s="75" t="s">
        <v>233</v>
      </c>
      <c r="E63" s="52" t="s">
        <v>12</v>
      </c>
      <c r="F63" s="55">
        <v>244</v>
      </c>
      <c r="G63" s="86"/>
      <c r="H63" s="86">
        <v>310.54000000000002</v>
      </c>
      <c r="I63" s="111">
        <v>370.54</v>
      </c>
    </row>
    <row r="64" spans="2:9" s="38" customFormat="1" ht="67.5" hidden="1" customHeight="1">
      <c r="B64" s="53" t="s">
        <v>255</v>
      </c>
      <c r="C64" s="75" t="s">
        <v>136</v>
      </c>
      <c r="D64" s="75" t="s">
        <v>233</v>
      </c>
      <c r="E64" s="52" t="s">
        <v>13</v>
      </c>
      <c r="F64" s="75" t="s">
        <v>153</v>
      </c>
      <c r="G64" s="86"/>
      <c r="H64" s="111">
        <f>H65</f>
        <v>0</v>
      </c>
      <c r="I64" s="111">
        <f>I65</f>
        <v>0</v>
      </c>
    </row>
    <row r="65" spans="1:11" s="38" customFormat="1" ht="54.75" hidden="1" customHeight="1">
      <c r="B65" s="53" t="s">
        <v>148</v>
      </c>
      <c r="C65" s="75" t="s">
        <v>136</v>
      </c>
      <c r="D65" s="75" t="s">
        <v>233</v>
      </c>
      <c r="E65" s="52" t="s">
        <v>13</v>
      </c>
      <c r="F65" s="55">
        <v>244</v>
      </c>
      <c r="G65" s="86"/>
      <c r="H65" s="111">
        <v>0</v>
      </c>
      <c r="I65" s="111">
        <v>0</v>
      </c>
    </row>
    <row r="66" spans="1:11" s="38" customFormat="1" ht="35.25" customHeight="1">
      <c r="B66" s="51" t="s">
        <v>256</v>
      </c>
      <c r="C66" s="75" t="s">
        <v>257</v>
      </c>
      <c r="D66" s="75" t="s">
        <v>258</v>
      </c>
      <c r="E66" s="52"/>
      <c r="F66" s="55"/>
      <c r="G66" s="86"/>
      <c r="H66" s="111">
        <f t="shared" ref="H66:I68" si="0">H67</f>
        <v>90</v>
      </c>
      <c r="I66" s="111">
        <f t="shared" si="0"/>
        <v>90</v>
      </c>
    </row>
    <row r="67" spans="1:11" s="38" customFormat="1" ht="115.5" customHeight="1">
      <c r="B67" s="51" t="s">
        <v>30</v>
      </c>
      <c r="C67" s="75" t="s">
        <v>257</v>
      </c>
      <c r="D67" s="75" t="s">
        <v>258</v>
      </c>
      <c r="E67" s="52" t="s">
        <v>14</v>
      </c>
      <c r="F67" s="55"/>
      <c r="G67" s="86"/>
      <c r="H67" s="111">
        <f t="shared" si="0"/>
        <v>90</v>
      </c>
      <c r="I67" s="111">
        <f t="shared" si="0"/>
        <v>90</v>
      </c>
    </row>
    <row r="68" spans="1:11" s="38" customFormat="1" ht="51" customHeight="1">
      <c r="B68" s="51" t="s">
        <v>10</v>
      </c>
      <c r="C68" s="75" t="s">
        <v>257</v>
      </c>
      <c r="D68" s="75" t="s">
        <v>258</v>
      </c>
      <c r="E68" s="100" t="s">
        <v>11</v>
      </c>
      <c r="F68" s="55"/>
      <c r="G68" s="86"/>
      <c r="H68" s="111">
        <f t="shared" si="0"/>
        <v>90</v>
      </c>
      <c r="I68" s="111">
        <f t="shared" si="0"/>
        <v>90</v>
      </c>
    </row>
    <row r="69" spans="1:11" s="38" customFormat="1" ht="53.25" customHeight="1">
      <c r="B69" s="53" t="s">
        <v>150</v>
      </c>
      <c r="C69" s="75" t="s">
        <v>257</v>
      </c>
      <c r="D69" s="75" t="s">
        <v>258</v>
      </c>
      <c r="E69" s="214" t="s">
        <v>11</v>
      </c>
      <c r="F69" s="215">
        <v>244</v>
      </c>
      <c r="G69" s="86"/>
      <c r="H69" s="216">
        <v>90</v>
      </c>
      <c r="I69" s="216">
        <v>90</v>
      </c>
    </row>
    <row r="70" spans="1:11" s="38" customFormat="1" ht="20.25" customHeight="1">
      <c r="B70" s="54" t="s">
        <v>95</v>
      </c>
      <c r="C70" s="52" t="s">
        <v>137</v>
      </c>
      <c r="D70" s="52" t="s">
        <v>136</v>
      </c>
      <c r="E70" s="52"/>
      <c r="F70" s="76"/>
      <c r="G70" s="85">
        <f>G73+G76+G81</f>
        <v>0</v>
      </c>
      <c r="H70" s="112">
        <f>H72+H76+H81</f>
        <v>-400.24</v>
      </c>
      <c r="I70" s="112">
        <f>I72+I76+I81</f>
        <v>768.9</v>
      </c>
      <c r="J70" s="89"/>
    </row>
    <row r="71" spans="1:11" s="38" customFormat="1" ht="48" customHeight="1">
      <c r="B71" s="54" t="s">
        <v>54</v>
      </c>
      <c r="C71" s="75" t="s">
        <v>137</v>
      </c>
      <c r="D71" s="75" t="s">
        <v>136</v>
      </c>
      <c r="E71" s="52" t="s">
        <v>46</v>
      </c>
      <c r="F71" s="76" t="s">
        <v>153</v>
      </c>
      <c r="G71" s="85"/>
      <c r="H71" s="112">
        <f>H73+H77+H82</f>
        <v>156.75</v>
      </c>
      <c r="I71" s="112">
        <f>I70</f>
        <v>768.9</v>
      </c>
      <c r="J71" s="89"/>
    </row>
    <row r="72" spans="1:11" s="38" customFormat="1" ht="51" customHeight="1">
      <c r="B72" s="54" t="s">
        <v>51</v>
      </c>
      <c r="C72" s="75" t="s">
        <v>137</v>
      </c>
      <c r="D72" s="75" t="s">
        <v>136</v>
      </c>
      <c r="E72" s="52" t="s">
        <v>15</v>
      </c>
      <c r="F72" s="76" t="s">
        <v>153</v>
      </c>
      <c r="G72" s="85"/>
      <c r="H72" s="85">
        <f>H73+H74</f>
        <v>13.600000000000023</v>
      </c>
      <c r="I72" s="112">
        <f>I73+I74</f>
        <v>375.64</v>
      </c>
    </row>
    <row r="73" spans="1:11" s="38" customFormat="1" ht="52.5" customHeight="1">
      <c r="B73" s="227" t="s">
        <v>150</v>
      </c>
      <c r="C73" s="75" t="s">
        <v>137</v>
      </c>
      <c r="D73" s="75" t="s">
        <v>136</v>
      </c>
      <c r="E73" s="52" t="s">
        <v>16</v>
      </c>
      <c r="F73" s="75" t="s">
        <v>149</v>
      </c>
      <c r="G73" s="86">
        <v>0</v>
      </c>
      <c r="H73" s="111">
        <v>151.05000000000001</v>
      </c>
      <c r="I73" s="111">
        <v>264.45</v>
      </c>
    </row>
    <row r="74" spans="1:11" s="38" customFormat="1" ht="157.5" customHeight="1">
      <c r="B74" s="54" t="s">
        <v>415</v>
      </c>
      <c r="C74" s="75" t="s">
        <v>137</v>
      </c>
      <c r="D74" s="75" t="s">
        <v>136</v>
      </c>
      <c r="E74" s="52" t="s">
        <v>15</v>
      </c>
      <c r="F74" s="75" t="s">
        <v>153</v>
      </c>
      <c r="G74" s="86">
        <v>0</v>
      </c>
      <c r="H74" s="86">
        <f>H75</f>
        <v>-137.44999999999999</v>
      </c>
      <c r="I74" s="111">
        <f>I75</f>
        <v>111.19</v>
      </c>
      <c r="K74" s="250"/>
    </row>
    <row r="75" spans="1:11" s="38" customFormat="1" ht="49.5" customHeight="1">
      <c r="B75" s="247" t="s">
        <v>288</v>
      </c>
      <c r="C75" s="75" t="s">
        <v>137</v>
      </c>
      <c r="D75" s="75" t="s">
        <v>136</v>
      </c>
      <c r="E75" s="52" t="s">
        <v>15</v>
      </c>
      <c r="F75" s="75" t="s">
        <v>149</v>
      </c>
      <c r="G75" s="86"/>
      <c r="H75" s="86">
        <v>-137.44999999999999</v>
      </c>
      <c r="I75" s="111">
        <v>111.19</v>
      </c>
      <c r="J75" s="248"/>
    </row>
    <row r="76" spans="1:11" s="38" customFormat="1" ht="61.5" customHeight="1">
      <c r="B76" s="230" t="s">
        <v>58</v>
      </c>
      <c r="C76" s="50" t="s">
        <v>137</v>
      </c>
      <c r="D76" s="50" t="s">
        <v>136</v>
      </c>
      <c r="E76" s="50" t="s">
        <v>60</v>
      </c>
      <c r="F76" s="75" t="s">
        <v>153</v>
      </c>
      <c r="G76" s="86">
        <f>G77+G78+G80</f>
        <v>0</v>
      </c>
      <c r="H76" s="86">
        <v>-415.1</v>
      </c>
      <c r="I76" s="111">
        <f>I77+I78+I80</f>
        <v>155.69999999999999</v>
      </c>
      <c r="K76" s="38" t="s">
        <v>56</v>
      </c>
    </row>
    <row r="77" spans="1:11" s="38" customFormat="1" ht="53.25" customHeight="1">
      <c r="B77" s="54" t="s">
        <v>59</v>
      </c>
      <c r="C77" s="50" t="s">
        <v>137</v>
      </c>
      <c r="D77" s="50" t="s">
        <v>136</v>
      </c>
      <c r="E77" s="50" t="s">
        <v>34</v>
      </c>
      <c r="F77" s="55">
        <v>244</v>
      </c>
      <c r="G77" s="86">
        <v>0</v>
      </c>
      <c r="H77" s="86">
        <v>5.7</v>
      </c>
      <c r="I77" s="111">
        <v>155.69999999999999</v>
      </c>
    </row>
    <row r="78" spans="1:11" s="38" customFormat="1" ht="68.25" hidden="1" customHeight="1">
      <c r="B78" s="54" t="s">
        <v>193</v>
      </c>
      <c r="C78" s="50" t="s">
        <v>137</v>
      </c>
      <c r="D78" s="50" t="s">
        <v>136</v>
      </c>
      <c r="E78" s="50" t="s">
        <v>263</v>
      </c>
      <c r="F78" s="55" t="s">
        <v>149</v>
      </c>
      <c r="G78" s="86">
        <v>0</v>
      </c>
      <c r="H78" s="86">
        <v>0</v>
      </c>
      <c r="I78" s="111">
        <v>0</v>
      </c>
    </row>
    <row r="79" spans="1:11" s="38" customFormat="1" ht="68.25" hidden="1" customHeight="1">
      <c r="B79" s="54" t="s">
        <v>63</v>
      </c>
      <c r="C79" s="50" t="s">
        <v>137</v>
      </c>
      <c r="D79" s="50" t="s">
        <v>136</v>
      </c>
      <c r="E79" s="50" t="s">
        <v>61</v>
      </c>
      <c r="F79" s="55"/>
      <c r="G79" s="86"/>
      <c r="H79" s="86"/>
      <c r="I79" s="111"/>
    </row>
    <row r="80" spans="1:11" s="39" customFormat="1" ht="52.5" hidden="1" customHeight="1">
      <c r="A80" s="38"/>
      <c r="B80" s="53" t="s">
        <v>62</v>
      </c>
      <c r="C80" s="50" t="s">
        <v>137</v>
      </c>
      <c r="D80" s="50" t="s">
        <v>136</v>
      </c>
      <c r="E80" s="50" t="s">
        <v>61</v>
      </c>
      <c r="F80" s="55">
        <v>244</v>
      </c>
      <c r="G80" s="86">
        <v>0</v>
      </c>
      <c r="H80" s="86">
        <v>0</v>
      </c>
      <c r="I80" s="111">
        <v>0</v>
      </c>
    </row>
    <row r="81" spans="2:10" s="39" customFormat="1" ht="63" customHeight="1">
      <c r="B81" s="51" t="s">
        <v>49</v>
      </c>
      <c r="C81" s="75" t="s">
        <v>137</v>
      </c>
      <c r="D81" s="75" t="s">
        <v>136</v>
      </c>
      <c r="E81" s="75" t="s">
        <v>17</v>
      </c>
      <c r="F81" s="76" t="s">
        <v>174</v>
      </c>
      <c r="G81" s="86">
        <f>G82+G86+G88+G90+G92</f>
        <v>0</v>
      </c>
      <c r="H81" s="123">
        <f>H84+H86+H95+H97+H88</f>
        <v>1.2599999999999909</v>
      </c>
      <c r="I81" s="123">
        <f>I84+I86+I95+I97+I88</f>
        <v>237.56000000000003</v>
      </c>
    </row>
    <row r="82" spans="2:10" s="39" customFormat="1" ht="69" hidden="1" customHeight="1">
      <c r="B82" s="54" t="s">
        <v>203</v>
      </c>
      <c r="C82" s="75" t="s">
        <v>137</v>
      </c>
      <c r="D82" s="75" t="s">
        <v>136</v>
      </c>
      <c r="E82" s="75" t="s">
        <v>196</v>
      </c>
      <c r="F82" s="76" t="s">
        <v>153</v>
      </c>
      <c r="G82" s="86">
        <v>0</v>
      </c>
      <c r="H82" s="86"/>
      <c r="I82" s="111">
        <v>0</v>
      </c>
    </row>
    <row r="83" spans="2:10" s="39" customFormat="1" ht="46.5" hidden="1" customHeight="1">
      <c r="B83" s="54" t="s">
        <v>150</v>
      </c>
      <c r="C83" s="75" t="s">
        <v>137</v>
      </c>
      <c r="D83" s="75" t="s">
        <v>136</v>
      </c>
      <c r="E83" s="75" t="s">
        <v>196</v>
      </c>
      <c r="F83" s="55">
        <v>244</v>
      </c>
      <c r="G83" s="86">
        <v>0</v>
      </c>
      <c r="H83" s="86"/>
      <c r="I83" s="111">
        <v>0</v>
      </c>
    </row>
    <row r="84" spans="2:10" s="39" customFormat="1" ht="37.5" hidden="1" customHeight="1">
      <c r="B84" s="54" t="s">
        <v>287</v>
      </c>
      <c r="C84" s="75" t="s">
        <v>137</v>
      </c>
      <c r="D84" s="75" t="s">
        <v>136</v>
      </c>
      <c r="E84" s="75" t="s">
        <v>18</v>
      </c>
      <c r="F84" s="55">
        <v>0</v>
      </c>
      <c r="G84" s="86"/>
      <c r="H84" s="111">
        <f>H85</f>
        <v>0</v>
      </c>
      <c r="I84" s="111">
        <f>I85</f>
        <v>0</v>
      </c>
    </row>
    <row r="85" spans="2:10" s="39" customFormat="1" ht="78" hidden="1" customHeight="1">
      <c r="B85" s="54" t="s">
        <v>288</v>
      </c>
      <c r="C85" s="75" t="s">
        <v>137</v>
      </c>
      <c r="D85" s="75" t="s">
        <v>136</v>
      </c>
      <c r="E85" s="75" t="s">
        <v>18</v>
      </c>
      <c r="F85" s="55">
        <v>244</v>
      </c>
      <c r="G85" s="86"/>
      <c r="H85" s="111">
        <v>0</v>
      </c>
      <c r="I85" s="86">
        <v>0</v>
      </c>
    </row>
    <row r="86" spans="2:10" s="39" customFormat="1" ht="39" customHeight="1">
      <c r="B86" s="51" t="s">
        <v>289</v>
      </c>
      <c r="C86" s="75" t="s">
        <v>137</v>
      </c>
      <c r="D86" s="75" t="s">
        <v>136</v>
      </c>
      <c r="E86" s="75" t="s">
        <v>19</v>
      </c>
      <c r="F86" s="76" t="s">
        <v>153</v>
      </c>
      <c r="G86" s="86">
        <v>0</v>
      </c>
      <c r="H86" s="86">
        <f>H87</f>
        <v>-168.24</v>
      </c>
      <c r="I86" s="111">
        <f>I87</f>
        <v>68.060000000000031</v>
      </c>
    </row>
    <row r="87" spans="2:10" s="39" customFormat="1" ht="53.25" customHeight="1">
      <c r="B87" s="53" t="s">
        <v>150</v>
      </c>
      <c r="C87" s="75" t="s">
        <v>137</v>
      </c>
      <c r="D87" s="75" t="s">
        <v>136</v>
      </c>
      <c r="E87" s="75" t="s">
        <v>19</v>
      </c>
      <c r="F87" s="55">
        <v>244</v>
      </c>
      <c r="G87" s="86">
        <v>0</v>
      </c>
      <c r="H87" s="86">
        <v>-168.24</v>
      </c>
      <c r="I87" s="111">
        <f>361.92-212.16+30.5-46.8-65.4</f>
        <v>68.060000000000031</v>
      </c>
    </row>
    <row r="88" spans="2:10" s="39" customFormat="1" ht="32.25" customHeight="1">
      <c r="B88" s="51" t="s">
        <v>64</v>
      </c>
      <c r="C88" s="75" t="s">
        <v>137</v>
      </c>
      <c r="D88" s="75" t="s">
        <v>136</v>
      </c>
      <c r="E88" s="75" t="s">
        <v>20</v>
      </c>
      <c r="F88" s="76" t="s">
        <v>153</v>
      </c>
      <c r="G88" s="86">
        <f>G89</f>
        <v>0</v>
      </c>
      <c r="H88" s="86">
        <f>H89</f>
        <v>20</v>
      </c>
      <c r="I88" s="111">
        <f>I89</f>
        <v>20</v>
      </c>
    </row>
    <row r="89" spans="2:10" s="39" customFormat="1" ht="52.5" customHeight="1">
      <c r="B89" s="53" t="s">
        <v>150</v>
      </c>
      <c r="C89" s="75" t="s">
        <v>137</v>
      </c>
      <c r="D89" s="75" t="s">
        <v>136</v>
      </c>
      <c r="E89" s="75" t="s">
        <v>20</v>
      </c>
      <c r="F89" s="55">
        <v>244</v>
      </c>
      <c r="G89" s="86">
        <v>0</v>
      </c>
      <c r="H89" s="86">
        <v>20</v>
      </c>
      <c r="I89" s="111">
        <v>20</v>
      </c>
    </row>
    <row r="90" spans="2:10" s="39" customFormat="1" ht="68.25" hidden="1" customHeight="1">
      <c r="B90" s="51" t="s">
        <v>206</v>
      </c>
      <c r="C90" s="75" t="s">
        <v>137</v>
      </c>
      <c r="D90" s="75" t="s">
        <v>136</v>
      </c>
      <c r="E90" s="75" t="s">
        <v>21</v>
      </c>
      <c r="F90" s="76" t="s">
        <v>153</v>
      </c>
      <c r="G90" s="86">
        <v>0</v>
      </c>
      <c r="H90" s="86"/>
      <c r="I90" s="111">
        <v>0</v>
      </c>
    </row>
    <row r="91" spans="2:10" s="39" customFormat="1" ht="51.75" hidden="1" customHeight="1">
      <c r="B91" s="227" t="s">
        <v>150</v>
      </c>
      <c r="C91" s="75" t="s">
        <v>137</v>
      </c>
      <c r="D91" s="75" t="s">
        <v>136</v>
      </c>
      <c r="E91" s="75" t="s">
        <v>21</v>
      </c>
      <c r="F91" s="55">
        <v>244</v>
      </c>
      <c r="G91" s="86">
        <v>0</v>
      </c>
      <c r="H91" s="86"/>
      <c r="I91" s="111">
        <v>0</v>
      </c>
    </row>
    <row r="92" spans="2:10" s="39" customFormat="1" ht="50.25" hidden="1" customHeight="1">
      <c r="B92" s="51" t="s">
        <v>208</v>
      </c>
      <c r="C92" s="75" t="s">
        <v>137</v>
      </c>
      <c r="D92" s="75" t="s">
        <v>136</v>
      </c>
      <c r="E92" s="75" t="s">
        <v>199</v>
      </c>
      <c r="F92" s="76" t="s">
        <v>153</v>
      </c>
      <c r="G92" s="86">
        <v>0</v>
      </c>
      <c r="H92" s="86"/>
      <c r="I92" s="111">
        <v>0</v>
      </c>
    </row>
    <row r="93" spans="2:10" s="39" customFormat="1" ht="50.25" hidden="1" customHeight="1">
      <c r="B93" s="51" t="s">
        <v>150</v>
      </c>
      <c r="C93" s="75" t="s">
        <v>137</v>
      </c>
      <c r="D93" s="75" t="s">
        <v>136</v>
      </c>
      <c r="E93" s="75" t="s">
        <v>199</v>
      </c>
      <c r="F93" s="55">
        <v>244</v>
      </c>
      <c r="G93" s="86">
        <v>0</v>
      </c>
      <c r="H93" s="86"/>
      <c r="I93" s="111">
        <v>0</v>
      </c>
    </row>
    <row r="94" spans="2:10" s="39" customFormat="1" ht="38.25" hidden="1" customHeight="1">
      <c r="B94" s="91" t="s">
        <v>124</v>
      </c>
      <c r="C94" s="75">
        <v>14</v>
      </c>
      <c r="D94" s="75" t="s">
        <v>136</v>
      </c>
      <c r="E94" s="55" t="s">
        <v>175</v>
      </c>
      <c r="F94" s="55">
        <v>540</v>
      </c>
      <c r="G94" s="86">
        <v>0</v>
      </c>
      <c r="H94" s="86"/>
      <c r="I94" s="111">
        <v>0</v>
      </c>
      <c r="J94" s="47"/>
    </row>
    <row r="95" spans="2:10" s="39" customFormat="1" ht="77.25" customHeight="1">
      <c r="B95" s="231" t="s">
        <v>206</v>
      </c>
      <c r="C95" s="75" t="s">
        <v>137</v>
      </c>
      <c r="D95" s="75" t="s">
        <v>136</v>
      </c>
      <c r="E95" s="75" t="s">
        <v>21</v>
      </c>
      <c r="F95" s="75" t="s">
        <v>153</v>
      </c>
      <c r="G95" s="86"/>
      <c r="H95" s="86">
        <f>H96</f>
        <v>141</v>
      </c>
      <c r="I95" s="111">
        <f>I96</f>
        <v>141</v>
      </c>
      <c r="J95" s="47"/>
    </row>
    <row r="96" spans="2:10" s="39" customFormat="1" ht="52.5" customHeight="1">
      <c r="B96" s="53" t="s">
        <v>150</v>
      </c>
      <c r="C96" s="75" t="s">
        <v>137</v>
      </c>
      <c r="D96" s="75" t="s">
        <v>136</v>
      </c>
      <c r="E96" s="75" t="s">
        <v>21</v>
      </c>
      <c r="F96" s="55">
        <v>244</v>
      </c>
      <c r="G96" s="86"/>
      <c r="H96" s="86">
        <v>141</v>
      </c>
      <c r="I96" s="111">
        <v>141</v>
      </c>
      <c r="J96" s="47"/>
    </row>
    <row r="97" spans="1:10" s="39" customFormat="1" ht="37.5" customHeight="1">
      <c r="B97" s="51" t="s">
        <v>65</v>
      </c>
      <c r="C97" s="75" t="s">
        <v>137</v>
      </c>
      <c r="D97" s="75" t="s">
        <v>136</v>
      </c>
      <c r="E97" s="75" t="s">
        <v>22</v>
      </c>
      <c r="F97" s="55"/>
      <c r="G97" s="86"/>
      <c r="H97" s="86">
        <f>H98</f>
        <v>8.5</v>
      </c>
      <c r="I97" s="111">
        <f>I98</f>
        <v>8.5</v>
      </c>
      <c r="J97" s="47"/>
    </row>
    <row r="98" spans="1:10" s="39" customFormat="1" ht="53.25" customHeight="1">
      <c r="B98" s="232" t="s">
        <v>150</v>
      </c>
      <c r="C98" s="75" t="s">
        <v>137</v>
      </c>
      <c r="D98" s="75" t="s">
        <v>136</v>
      </c>
      <c r="E98" s="75" t="s">
        <v>22</v>
      </c>
      <c r="F98" s="55">
        <v>244</v>
      </c>
      <c r="G98" s="86"/>
      <c r="H98" s="86">
        <v>8.5</v>
      </c>
      <c r="I98" s="111">
        <v>8.5</v>
      </c>
      <c r="J98" s="47"/>
    </row>
    <row r="99" spans="1:10" s="39" customFormat="1" ht="60.75" hidden="1" customHeight="1">
      <c r="B99" s="121" t="s">
        <v>279</v>
      </c>
      <c r="C99" s="75" t="s">
        <v>277</v>
      </c>
      <c r="D99" s="75" t="s">
        <v>131</v>
      </c>
      <c r="E99" s="75" t="s">
        <v>280</v>
      </c>
      <c r="F99" s="55"/>
      <c r="G99" s="86"/>
      <c r="H99" s="86">
        <v>0</v>
      </c>
      <c r="I99" s="111">
        <v>0</v>
      </c>
      <c r="J99" s="47"/>
    </row>
    <row r="100" spans="1:10" s="39" customFormat="1" ht="52.5" hidden="1" customHeight="1">
      <c r="B100" s="121" t="s">
        <v>278</v>
      </c>
      <c r="C100" s="75" t="s">
        <v>277</v>
      </c>
      <c r="D100" s="75" t="s">
        <v>131</v>
      </c>
      <c r="E100" s="75" t="s">
        <v>280</v>
      </c>
      <c r="F100" s="55"/>
      <c r="G100" s="86"/>
      <c r="H100" s="86">
        <v>0</v>
      </c>
      <c r="I100" s="111">
        <v>0</v>
      </c>
      <c r="J100" s="47"/>
    </row>
    <row r="101" spans="1:10" s="39" customFormat="1" ht="88.5" hidden="1" customHeight="1">
      <c r="B101" s="121" t="s">
        <v>281</v>
      </c>
      <c r="C101" s="75" t="s">
        <v>277</v>
      </c>
      <c r="D101" s="75" t="s">
        <v>131</v>
      </c>
      <c r="E101" s="75" t="s">
        <v>282</v>
      </c>
      <c r="F101" s="55"/>
      <c r="G101" s="86"/>
      <c r="H101" s="86">
        <v>0</v>
      </c>
      <c r="I101" s="111">
        <v>0</v>
      </c>
      <c r="J101" s="47"/>
    </row>
    <row r="102" spans="1:10" s="39" customFormat="1" ht="88.5" hidden="1" customHeight="1">
      <c r="B102" s="121" t="s">
        <v>150</v>
      </c>
      <c r="C102" s="75" t="s">
        <v>277</v>
      </c>
      <c r="D102" s="75" t="s">
        <v>131</v>
      </c>
      <c r="E102" s="75" t="s">
        <v>282</v>
      </c>
      <c r="F102" s="55">
        <v>244</v>
      </c>
      <c r="G102" s="86"/>
      <c r="H102" s="86">
        <v>0</v>
      </c>
      <c r="I102" s="111">
        <v>0</v>
      </c>
      <c r="J102" s="47"/>
    </row>
    <row r="103" spans="1:10" s="39" customFormat="1" ht="88.5" hidden="1" customHeight="1">
      <c r="B103" s="121" t="s">
        <v>284</v>
      </c>
      <c r="C103" s="75" t="s">
        <v>277</v>
      </c>
      <c r="D103" s="75" t="s">
        <v>131</v>
      </c>
      <c r="E103" s="75" t="s">
        <v>283</v>
      </c>
      <c r="F103" s="55"/>
      <c r="G103" s="86"/>
      <c r="H103" s="86">
        <v>0</v>
      </c>
      <c r="I103" s="111">
        <v>0</v>
      </c>
      <c r="J103" s="47"/>
    </row>
    <row r="104" spans="1:10" s="39" customFormat="1" ht="88.5" hidden="1" customHeight="1">
      <c r="B104" s="121" t="s">
        <v>150</v>
      </c>
      <c r="C104" s="75" t="s">
        <v>277</v>
      </c>
      <c r="D104" s="75" t="s">
        <v>131</v>
      </c>
      <c r="E104" s="75" t="s">
        <v>283</v>
      </c>
      <c r="F104" s="55">
        <v>244</v>
      </c>
      <c r="G104" s="86"/>
      <c r="H104" s="86">
        <v>0</v>
      </c>
      <c r="I104" s="111">
        <v>0</v>
      </c>
      <c r="J104" s="47"/>
    </row>
    <row r="105" spans="1:10" s="39" customFormat="1" ht="38.25" customHeight="1">
      <c r="B105" s="115" t="s">
        <v>266</v>
      </c>
      <c r="C105" s="75" t="s">
        <v>233</v>
      </c>
      <c r="D105" s="75" t="s">
        <v>136</v>
      </c>
      <c r="E105" s="55"/>
      <c r="F105" s="55"/>
      <c r="G105" s="86"/>
      <c r="H105" s="86">
        <v>12</v>
      </c>
      <c r="I105" s="111">
        <f>I106</f>
        <v>12</v>
      </c>
      <c r="J105" s="47"/>
    </row>
    <row r="106" spans="1:10" s="39" customFormat="1" ht="83.25" customHeight="1">
      <c r="B106" s="122" t="s">
        <v>286</v>
      </c>
      <c r="C106" s="75" t="s">
        <v>233</v>
      </c>
      <c r="D106" s="75" t="s">
        <v>136</v>
      </c>
      <c r="E106" s="55" t="s">
        <v>269</v>
      </c>
      <c r="F106" s="75" t="s">
        <v>153</v>
      </c>
      <c r="G106" s="86"/>
      <c r="H106" s="86">
        <f>H107</f>
        <v>12</v>
      </c>
      <c r="I106" s="111">
        <f>I107</f>
        <v>12</v>
      </c>
      <c r="J106" s="47"/>
    </row>
    <row r="107" spans="1:10" s="39" customFormat="1" ht="33" customHeight="1">
      <c r="B107" s="115" t="s">
        <v>268</v>
      </c>
      <c r="C107" s="75" t="s">
        <v>233</v>
      </c>
      <c r="D107" s="75" t="s">
        <v>136</v>
      </c>
      <c r="E107" s="55" t="s">
        <v>269</v>
      </c>
      <c r="F107" s="55">
        <v>360</v>
      </c>
      <c r="G107" s="86"/>
      <c r="H107" s="111">
        <v>12</v>
      </c>
      <c r="I107" s="111">
        <v>12</v>
      </c>
      <c r="J107" s="47"/>
    </row>
    <row r="108" spans="1:10" ht="18.75">
      <c r="A108" s="39"/>
      <c r="B108" s="298" t="s">
        <v>94</v>
      </c>
      <c r="C108" s="299"/>
      <c r="D108" s="299"/>
      <c r="E108" s="299"/>
      <c r="F108" s="300"/>
      <c r="G108" s="87" t="e">
        <f>G70+G52+G35+G21</f>
        <v>#REF!</v>
      </c>
      <c r="H108" s="117">
        <f>H6+H52+H70+H94+H59+H105+H66+AP130+H99</f>
        <v>-114.19999999999999</v>
      </c>
      <c r="I108" s="118">
        <f>I6+I52+I70+I94+I59+I66+I105+I99</f>
        <v>2912.04</v>
      </c>
      <c r="J108" s="249"/>
    </row>
    <row r="109" spans="1:10" ht="18.75">
      <c r="B109" s="41"/>
      <c r="C109" s="42"/>
      <c r="D109" s="42"/>
      <c r="E109" s="42"/>
      <c r="F109" s="42"/>
      <c r="G109" s="42"/>
      <c r="H109" s="84"/>
      <c r="I109" s="81"/>
    </row>
    <row r="110" spans="1:10" ht="18.75">
      <c r="B110" s="41"/>
      <c r="C110" s="42"/>
      <c r="D110" s="42"/>
      <c r="E110" s="42"/>
      <c r="F110" s="42"/>
      <c r="G110" s="84"/>
      <c r="H110" s="84"/>
      <c r="I110" s="81"/>
    </row>
    <row r="111" spans="1:10" ht="18.75">
      <c r="B111" s="301"/>
      <c r="C111" s="301"/>
      <c r="D111" s="301"/>
      <c r="E111" s="301"/>
      <c r="F111" s="301"/>
      <c r="G111" s="301"/>
      <c r="H111" s="301"/>
      <c r="I111" s="301"/>
      <c r="J111" s="102"/>
    </row>
  </sheetData>
  <mergeCells count="5">
    <mergeCell ref="F3:I3"/>
    <mergeCell ref="B108:F108"/>
    <mergeCell ref="B111:I111"/>
    <mergeCell ref="E1:I1"/>
    <mergeCell ref="B2:I2"/>
  </mergeCells>
  <phoneticPr fontId="3" type="noConversion"/>
  <pageMargins left="0" right="0.19685039370078741" top="0.55118110236220474" bottom="0.39370078740157483" header="0.31496062992125984" footer="0.39370078740157483"/>
  <pageSetup paperSize="9" scale="79" fitToHeight="2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82"/>
  <sheetViews>
    <sheetView topLeftCell="B1" workbookViewId="0">
      <selection activeCell="E1" sqref="E1:I1"/>
    </sheetView>
  </sheetViews>
  <sheetFormatPr defaultRowHeight="12.75"/>
  <cols>
    <col min="1" max="1" width="0" style="16" hidden="1" customWidth="1"/>
    <col min="2" max="2" width="43.5703125" style="14" customWidth="1"/>
    <col min="3" max="4" width="12.42578125" style="15" customWidth="1"/>
    <col min="5" max="5" width="16.28515625" style="15" customWidth="1"/>
    <col min="6" max="6" width="12.42578125" style="15" customWidth="1"/>
    <col min="7" max="7" width="15" style="15" customWidth="1"/>
    <col min="8" max="8" width="15.5703125" style="15" customWidth="1"/>
    <col min="9" max="9" width="13.85546875" style="82" customWidth="1"/>
    <col min="10" max="10" width="12.42578125" style="16" customWidth="1"/>
    <col min="11" max="11" width="16.140625" style="16" bestFit="1" customWidth="1"/>
    <col min="12" max="12" width="9.140625" style="16"/>
    <col min="13" max="13" width="13.85546875" style="16" bestFit="1" customWidth="1"/>
    <col min="14" max="14" width="16.140625" style="16" bestFit="1" customWidth="1"/>
    <col min="15" max="16384" width="9.140625" style="16"/>
  </cols>
  <sheetData>
    <row r="1" spans="1:11" ht="101.25" customHeight="1">
      <c r="E1" s="302" t="s">
        <v>537</v>
      </c>
      <c r="F1" s="302"/>
      <c r="G1" s="302"/>
      <c r="H1" s="302"/>
      <c r="I1" s="302"/>
    </row>
    <row r="2" spans="1:11" s="29" customFormat="1" ht="57" customHeight="1">
      <c r="B2" s="294" t="s">
        <v>28</v>
      </c>
      <c r="C2" s="294"/>
      <c r="D2" s="294"/>
      <c r="E2" s="294"/>
      <c r="F2" s="294"/>
      <c r="G2" s="294"/>
      <c r="H2" s="294"/>
      <c r="I2" s="294"/>
    </row>
    <row r="3" spans="1:11" s="19" customFormat="1" ht="15.75">
      <c r="B3" s="17"/>
      <c r="C3" s="17"/>
      <c r="D3" s="17"/>
      <c r="E3" s="18"/>
      <c r="F3" s="297" t="s">
        <v>105</v>
      </c>
      <c r="G3" s="297"/>
      <c r="H3" s="297"/>
      <c r="I3" s="297"/>
    </row>
    <row r="4" spans="1:11" s="37" customFormat="1" ht="89.25" customHeight="1">
      <c r="B4" s="44" t="s">
        <v>106</v>
      </c>
      <c r="C4" s="83" t="s">
        <v>127</v>
      </c>
      <c r="D4" s="83" t="s">
        <v>185</v>
      </c>
      <c r="E4" s="83" t="s">
        <v>128</v>
      </c>
      <c r="F4" s="83" t="s">
        <v>129</v>
      </c>
      <c r="G4" s="83" t="s">
        <v>520</v>
      </c>
      <c r="H4" s="78" t="s">
        <v>29</v>
      </c>
      <c r="I4" s="78" t="s">
        <v>365</v>
      </c>
    </row>
    <row r="5" spans="1:11" s="46" customFormat="1" ht="15.75">
      <c r="B5" s="45">
        <v>1</v>
      </c>
      <c r="C5" s="43" t="s">
        <v>130</v>
      </c>
      <c r="D5" s="43" t="s">
        <v>107</v>
      </c>
      <c r="E5" s="43" t="s">
        <v>108</v>
      </c>
      <c r="F5" s="43" t="s">
        <v>109</v>
      </c>
      <c r="G5" s="43" t="s">
        <v>237</v>
      </c>
      <c r="H5" s="43">
        <v>7</v>
      </c>
      <c r="I5" s="43" t="s">
        <v>238</v>
      </c>
    </row>
    <row r="6" spans="1:11" s="38" customFormat="1" ht="27" customHeight="1">
      <c r="B6" s="51" t="s">
        <v>132</v>
      </c>
      <c r="C6" s="52" t="s">
        <v>131</v>
      </c>
      <c r="D6" s="76"/>
      <c r="E6" s="76"/>
      <c r="F6" s="76"/>
      <c r="G6" s="79">
        <f>G19+G18+G7+G12</f>
        <v>-136.93999999999997</v>
      </c>
      <c r="H6" s="79">
        <f>H19+H18+H7+H12</f>
        <v>1635.46</v>
      </c>
      <c r="I6" s="79">
        <f>I19+I18+I7+I12</f>
        <v>1702</v>
      </c>
      <c r="K6" s="89"/>
    </row>
    <row r="7" spans="1:11" s="38" customFormat="1" ht="63">
      <c r="B7" s="51" t="s">
        <v>102</v>
      </c>
      <c r="C7" s="76" t="s">
        <v>131</v>
      </c>
      <c r="D7" s="76" t="s">
        <v>133</v>
      </c>
      <c r="E7" s="76"/>
      <c r="F7" s="76"/>
      <c r="G7" s="213">
        <f t="shared" ref="G7:I8" si="0">G8</f>
        <v>16.3</v>
      </c>
      <c r="H7" s="79">
        <f t="shared" si="0"/>
        <v>505.7</v>
      </c>
      <c r="I7" s="79">
        <f t="shared" si="0"/>
        <v>505.7</v>
      </c>
    </row>
    <row r="8" spans="1:11" s="38" customFormat="1" ht="78.75">
      <c r="B8" s="51" t="s">
        <v>212</v>
      </c>
      <c r="C8" s="76" t="s">
        <v>131</v>
      </c>
      <c r="D8" s="76" t="s">
        <v>133</v>
      </c>
      <c r="E8" s="76" t="s">
        <v>216</v>
      </c>
      <c r="F8" s="76" t="s">
        <v>153</v>
      </c>
      <c r="G8" s="213">
        <f t="shared" si="0"/>
        <v>16.3</v>
      </c>
      <c r="H8" s="79">
        <f t="shared" si="0"/>
        <v>505.7</v>
      </c>
      <c r="I8" s="79">
        <f t="shared" si="0"/>
        <v>505.7</v>
      </c>
    </row>
    <row r="9" spans="1:11" s="38" customFormat="1" ht="63">
      <c r="B9" s="209" t="s">
        <v>0</v>
      </c>
      <c r="C9" s="76" t="s">
        <v>131</v>
      </c>
      <c r="D9" s="76" t="s">
        <v>133</v>
      </c>
      <c r="E9" s="76" t="s">
        <v>1</v>
      </c>
      <c r="F9" s="76" t="s">
        <v>153</v>
      </c>
      <c r="G9" s="213">
        <f>G10+G11</f>
        <v>16.3</v>
      </c>
      <c r="H9" s="79">
        <f>H10+H11</f>
        <v>505.7</v>
      </c>
      <c r="I9" s="79">
        <f>I10+I11</f>
        <v>505.7</v>
      </c>
    </row>
    <row r="10" spans="1:11" s="38" customFormat="1" ht="31.5">
      <c r="B10" s="209" t="s">
        <v>143</v>
      </c>
      <c r="C10" s="76" t="s">
        <v>131</v>
      </c>
      <c r="D10" s="76" t="s">
        <v>133</v>
      </c>
      <c r="E10" s="76" t="s">
        <v>1</v>
      </c>
      <c r="F10" s="76" t="s">
        <v>145</v>
      </c>
      <c r="G10" s="76" t="s">
        <v>75</v>
      </c>
      <c r="H10" s="79">
        <v>388.4</v>
      </c>
      <c r="I10" s="79">
        <v>388.4</v>
      </c>
    </row>
    <row r="11" spans="1:11" s="38" customFormat="1" ht="60.75" customHeight="1">
      <c r="B11" s="209" t="s">
        <v>214</v>
      </c>
      <c r="C11" s="76" t="s">
        <v>131</v>
      </c>
      <c r="D11" s="76" t="s">
        <v>133</v>
      </c>
      <c r="E11" s="76" t="s">
        <v>1</v>
      </c>
      <c r="F11" s="76" t="s">
        <v>213</v>
      </c>
      <c r="G11" s="76" t="s">
        <v>76</v>
      </c>
      <c r="H11" s="79">
        <v>117.3</v>
      </c>
      <c r="I11" s="79">
        <v>117.3</v>
      </c>
    </row>
    <row r="12" spans="1:11" s="38" customFormat="1" ht="31.5" hidden="1">
      <c r="B12" s="51" t="s">
        <v>210</v>
      </c>
      <c r="C12" s="76" t="s">
        <v>131</v>
      </c>
      <c r="D12" s="76" t="s">
        <v>215</v>
      </c>
      <c r="E12" s="76"/>
      <c r="F12" s="76"/>
      <c r="G12" s="76"/>
      <c r="H12" s="79">
        <f>H13</f>
        <v>0</v>
      </c>
      <c r="I12" s="79">
        <f>I13</f>
        <v>0</v>
      </c>
    </row>
    <row r="13" spans="1:11" s="38" customFormat="1" ht="78.75" hidden="1">
      <c r="B13" s="51" t="s">
        <v>212</v>
      </c>
      <c r="C13" s="76" t="s">
        <v>131</v>
      </c>
      <c r="D13" s="76" t="s">
        <v>215</v>
      </c>
      <c r="E13" s="76" t="s">
        <v>220</v>
      </c>
      <c r="F13" s="76" t="s">
        <v>153</v>
      </c>
      <c r="G13" s="76"/>
      <c r="H13" s="79">
        <f>H14+H15</f>
        <v>0</v>
      </c>
      <c r="I13" s="79">
        <f>I14+I15</f>
        <v>0</v>
      </c>
    </row>
    <row r="14" spans="1:11" s="38" customFormat="1" ht="31.5" hidden="1">
      <c r="A14" s="51"/>
      <c r="B14" s="51" t="s">
        <v>2</v>
      </c>
      <c r="C14" s="76" t="s">
        <v>131</v>
      </c>
      <c r="D14" s="76" t="s">
        <v>215</v>
      </c>
      <c r="E14" s="76" t="s">
        <v>219</v>
      </c>
      <c r="F14" s="76" t="s">
        <v>217</v>
      </c>
      <c r="G14" s="76"/>
      <c r="H14" s="79">
        <v>0</v>
      </c>
      <c r="I14" s="79">
        <v>0</v>
      </c>
    </row>
    <row r="15" spans="1:11" s="38" customFormat="1" ht="31.5" hidden="1">
      <c r="B15" s="51" t="s">
        <v>3</v>
      </c>
      <c r="C15" s="76" t="s">
        <v>131</v>
      </c>
      <c r="D15" s="76" t="s">
        <v>215</v>
      </c>
      <c r="E15" s="76" t="s">
        <v>218</v>
      </c>
      <c r="F15" s="76" t="s">
        <v>217</v>
      </c>
      <c r="G15" s="76"/>
      <c r="H15" s="79">
        <v>0</v>
      </c>
      <c r="I15" s="79">
        <v>0</v>
      </c>
    </row>
    <row r="16" spans="1:11" s="38" customFormat="1" ht="18">
      <c r="B16" s="51" t="s">
        <v>176</v>
      </c>
      <c r="C16" s="76" t="s">
        <v>131</v>
      </c>
      <c r="D16" s="76" t="s">
        <v>179</v>
      </c>
      <c r="E16" s="76" t="s">
        <v>180</v>
      </c>
      <c r="F16" s="76" t="s">
        <v>153</v>
      </c>
      <c r="G16" s="76" t="s">
        <v>329</v>
      </c>
      <c r="H16" s="79">
        <f>H17</f>
        <v>48.9</v>
      </c>
      <c r="I16" s="79">
        <f>I17</f>
        <v>50.5</v>
      </c>
    </row>
    <row r="17" spans="1:10" s="38" customFormat="1" ht="81.75" customHeight="1">
      <c r="A17" s="39"/>
      <c r="B17" s="53" t="s">
        <v>37</v>
      </c>
      <c r="C17" s="75" t="s">
        <v>131</v>
      </c>
      <c r="D17" s="75" t="s">
        <v>179</v>
      </c>
      <c r="E17" s="75" t="s">
        <v>181</v>
      </c>
      <c r="F17" s="75" t="s">
        <v>153</v>
      </c>
      <c r="G17" s="75" t="s">
        <v>329</v>
      </c>
      <c r="H17" s="80">
        <f>H18</f>
        <v>48.9</v>
      </c>
      <c r="I17" s="80">
        <f>I18</f>
        <v>50.5</v>
      </c>
      <c r="J17" s="89"/>
    </row>
    <row r="18" spans="1:10" s="38" customFormat="1" ht="18">
      <c r="A18" s="39"/>
      <c r="B18" s="53" t="s">
        <v>224</v>
      </c>
      <c r="C18" s="75" t="s">
        <v>131</v>
      </c>
      <c r="D18" s="75" t="s">
        <v>179</v>
      </c>
      <c r="E18" s="75" t="s">
        <v>181</v>
      </c>
      <c r="F18" s="55">
        <v>870</v>
      </c>
      <c r="G18" s="55">
        <v>-2.6</v>
      </c>
      <c r="H18" s="80">
        <v>48.9</v>
      </c>
      <c r="I18" s="80">
        <v>50.5</v>
      </c>
    </row>
    <row r="19" spans="1:10" s="38" customFormat="1" ht="24" customHeight="1">
      <c r="B19" s="51" t="s">
        <v>101</v>
      </c>
      <c r="C19" s="52" t="s">
        <v>131</v>
      </c>
      <c r="D19" s="52" t="s">
        <v>134</v>
      </c>
      <c r="E19" s="76"/>
      <c r="F19" s="76"/>
      <c r="G19" s="79">
        <f>G20+G24+G42+G40+G41+G31</f>
        <v>-150.63999999999999</v>
      </c>
      <c r="H19" s="79">
        <f>H20+H24+H31+H39+H42</f>
        <v>1080.8599999999999</v>
      </c>
      <c r="I19" s="79">
        <f>I20+I24+I31+I39+I42</f>
        <v>1145.8</v>
      </c>
    </row>
    <row r="20" spans="1:10" s="38" customFormat="1" ht="110.25" customHeight="1">
      <c r="B20" s="51" t="s">
        <v>36</v>
      </c>
      <c r="C20" s="50" t="s">
        <v>131</v>
      </c>
      <c r="D20" s="50" t="s">
        <v>134</v>
      </c>
      <c r="E20" s="50" t="s">
        <v>182</v>
      </c>
      <c r="F20" s="75" t="s">
        <v>153</v>
      </c>
      <c r="G20" s="80">
        <f>G21+G22+G23</f>
        <v>9.8000000000000007</v>
      </c>
      <c r="H20" s="80">
        <f>H21+H22+H23</f>
        <v>293</v>
      </c>
      <c r="I20" s="80">
        <f>I21+I22+I23</f>
        <v>293</v>
      </c>
    </row>
    <row r="21" spans="1:10" s="38" customFormat="1" ht="87" hidden="1" customHeight="1">
      <c r="B21" s="53" t="s">
        <v>144</v>
      </c>
      <c r="C21" s="50" t="s">
        <v>131</v>
      </c>
      <c r="D21" s="50" t="s">
        <v>134</v>
      </c>
      <c r="E21" s="50" t="s">
        <v>182</v>
      </c>
      <c r="F21" s="55">
        <v>129</v>
      </c>
      <c r="G21" s="55"/>
      <c r="H21" s="80">
        <v>0</v>
      </c>
      <c r="I21" s="80">
        <v>0</v>
      </c>
    </row>
    <row r="22" spans="1:10" s="38" customFormat="1" ht="49.5" customHeight="1">
      <c r="B22" s="53" t="s">
        <v>148</v>
      </c>
      <c r="C22" s="50" t="s">
        <v>131</v>
      </c>
      <c r="D22" s="50" t="s">
        <v>134</v>
      </c>
      <c r="E22" s="50" t="s">
        <v>182</v>
      </c>
      <c r="F22" s="55">
        <v>242</v>
      </c>
      <c r="G22" s="55">
        <v>9.8000000000000007</v>
      </c>
      <c r="H22" s="80">
        <v>111</v>
      </c>
      <c r="I22" s="80">
        <v>111</v>
      </c>
    </row>
    <row r="23" spans="1:10" s="38" customFormat="1" ht="51.75" customHeight="1">
      <c r="B23" s="53" t="s">
        <v>146</v>
      </c>
      <c r="C23" s="50" t="s">
        <v>131</v>
      </c>
      <c r="D23" s="50" t="s">
        <v>134</v>
      </c>
      <c r="E23" s="50" t="s">
        <v>182</v>
      </c>
      <c r="F23" s="55">
        <v>244</v>
      </c>
      <c r="G23" s="210">
        <v>0</v>
      </c>
      <c r="H23" s="80">
        <v>182</v>
      </c>
      <c r="I23" s="80">
        <v>182</v>
      </c>
    </row>
    <row r="24" spans="1:10" s="38" customFormat="1" ht="63" customHeight="1">
      <c r="B24" s="211" t="s">
        <v>57</v>
      </c>
      <c r="C24" s="50" t="s">
        <v>131</v>
      </c>
      <c r="D24" s="50" t="s">
        <v>134</v>
      </c>
      <c r="E24" s="50" t="s">
        <v>138</v>
      </c>
      <c r="F24" s="75" t="s">
        <v>153</v>
      </c>
      <c r="G24" s="212">
        <f>G25+G26</f>
        <v>-529.49</v>
      </c>
      <c r="H24" s="80">
        <f>H25+H26</f>
        <v>260.39999999999998</v>
      </c>
      <c r="I24" s="80">
        <f>I25+I26</f>
        <v>260.39999999999998</v>
      </c>
    </row>
    <row r="25" spans="1:10" s="37" customFormat="1" ht="39.75" customHeight="1">
      <c r="B25" s="53" t="s">
        <v>143</v>
      </c>
      <c r="C25" s="50" t="s">
        <v>131</v>
      </c>
      <c r="D25" s="50" t="s">
        <v>134</v>
      </c>
      <c r="E25" s="50" t="s">
        <v>138</v>
      </c>
      <c r="F25" s="55" t="s">
        <v>145</v>
      </c>
      <c r="G25" s="55">
        <v>-402.65</v>
      </c>
      <c r="H25" s="80">
        <v>200</v>
      </c>
      <c r="I25" s="80">
        <v>200</v>
      </c>
    </row>
    <row r="26" spans="1:10" s="37" customFormat="1" ht="48.75" customHeight="1">
      <c r="B26" s="53" t="s">
        <v>144</v>
      </c>
      <c r="C26" s="50" t="s">
        <v>131</v>
      </c>
      <c r="D26" s="50" t="s">
        <v>134</v>
      </c>
      <c r="E26" s="50" t="s">
        <v>138</v>
      </c>
      <c r="F26" s="55">
        <v>129</v>
      </c>
      <c r="G26" s="55">
        <v>-126.84</v>
      </c>
      <c r="H26" s="80">
        <v>60.4</v>
      </c>
      <c r="I26" s="80">
        <v>60.4</v>
      </c>
    </row>
    <row r="27" spans="1:10" s="38" customFormat="1" ht="48" hidden="1" customHeight="1">
      <c r="A27" s="39"/>
      <c r="B27" s="53" t="s">
        <v>146</v>
      </c>
      <c r="C27" s="50" t="s">
        <v>131</v>
      </c>
      <c r="D27" s="50" t="s">
        <v>134</v>
      </c>
      <c r="E27" s="50" t="s">
        <v>138</v>
      </c>
      <c r="F27" s="55" t="s">
        <v>147</v>
      </c>
      <c r="G27" s="55"/>
      <c r="H27" s="80">
        <v>0</v>
      </c>
      <c r="I27" s="80">
        <v>0</v>
      </c>
    </row>
    <row r="28" spans="1:10" s="38" customFormat="1" ht="51.75" hidden="1" customHeight="1">
      <c r="A28" s="39"/>
      <c r="B28" s="53" t="s">
        <v>146</v>
      </c>
      <c r="C28" s="50" t="s">
        <v>131</v>
      </c>
      <c r="D28" s="50" t="s">
        <v>134</v>
      </c>
      <c r="E28" s="50" t="s">
        <v>186</v>
      </c>
      <c r="F28" s="55" t="s">
        <v>147</v>
      </c>
      <c r="G28" s="55"/>
      <c r="H28" s="80">
        <v>0</v>
      </c>
      <c r="I28" s="80">
        <v>0</v>
      </c>
    </row>
    <row r="29" spans="1:10" s="38" customFormat="1" ht="51.75" hidden="1" customHeight="1">
      <c r="A29" s="39"/>
      <c r="B29" s="53" t="s">
        <v>148</v>
      </c>
      <c r="C29" s="50" t="s">
        <v>131</v>
      </c>
      <c r="D29" s="50" t="s">
        <v>134</v>
      </c>
      <c r="E29" s="50" t="s">
        <v>138</v>
      </c>
      <c r="F29" s="55" t="s">
        <v>149</v>
      </c>
      <c r="G29" s="55"/>
      <c r="H29" s="80">
        <v>0</v>
      </c>
      <c r="I29" s="80">
        <v>0</v>
      </c>
    </row>
    <row r="30" spans="1:10" s="38" customFormat="1" ht="51.75" hidden="1" customHeight="1">
      <c r="A30" s="39"/>
      <c r="B30" s="53" t="s">
        <v>148</v>
      </c>
      <c r="C30" s="50" t="s">
        <v>131</v>
      </c>
      <c r="D30" s="50" t="s">
        <v>134</v>
      </c>
      <c r="E30" s="50" t="s">
        <v>186</v>
      </c>
      <c r="F30" s="55" t="s">
        <v>149</v>
      </c>
      <c r="G30" s="55"/>
      <c r="H30" s="80">
        <v>0</v>
      </c>
      <c r="I30" s="80">
        <v>0</v>
      </c>
    </row>
    <row r="31" spans="1:10" s="40" customFormat="1" ht="33.75" customHeight="1">
      <c r="A31" s="38"/>
      <c r="B31" s="51" t="s">
        <v>83</v>
      </c>
      <c r="C31" s="50" t="s">
        <v>131</v>
      </c>
      <c r="D31" s="50" t="s">
        <v>134</v>
      </c>
      <c r="E31" s="50" t="s">
        <v>186</v>
      </c>
      <c r="F31" s="75" t="s">
        <v>153</v>
      </c>
      <c r="G31" s="80">
        <f>G32+G34+G35+G38</f>
        <v>25</v>
      </c>
      <c r="H31" s="80">
        <f>H32+H34+H35+H38</f>
        <v>50</v>
      </c>
      <c r="I31" s="80">
        <f>I32+I34+I35+I38</f>
        <v>50</v>
      </c>
    </row>
    <row r="32" spans="1:10" s="39" customFormat="1" ht="46.5" customHeight="1">
      <c r="A32" s="40"/>
      <c r="B32" s="53" t="s">
        <v>148</v>
      </c>
      <c r="C32" s="50" t="s">
        <v>131</v>
      </c>
      <c r="D32" s="50" t="s">
        <v>134</v>
      </c>
      <c r="E32" s="50" t="s">
        <v>186</v>
      </c>
      <c r="F32" s="55" t="s">
        <v>149</v>
      </c>
      <c r="G32" s="212">
        <v>25</v>
      </c>
      <c r="H32" s="80">
        <v>25</v>
      </c>
      <c r="I32" s="80">
        <v>25</v>
      </c>
    </row>
    <row r="33" spans="1:9" s="38" customFormat="1" ht="60" hidden="1" customHeight="1">
      <c r="A33" s="39"/>
      <c r="B33" s="53"/>
      <c r="C33" s="50" t="s">
        <v>131</v>
      </c>
      <c r="D33" s="50" t="s">
        <v>134</v>
      </c>
      <c r="E33" s="50" t="s">
        <v>4</v>
      </c>
      <c r="F33" s="75" t="s">
        <v>153</v>
      </c>
      <c r="G33" s="212"/>
      <c r="H33" s="80">
        <v>0</v>
      </c>
      <c r="I33" s="80">
        <v>0</v>
      </c>
    </row>
    <row r="34" spans="1:9" s="38" customFormat="1" ht="39.75" customHeight="1">
      <c r="B34" s="53" t="s">
        <v>151</v>
      </c>
      <c r="C34" s="50" t="s">
        <v>131</v>
      </c>
      <c r="D34" s="50" t="s">
        <v>134</v>
      </c>
      <c r="E34" s="50" t="s">
        <v>186</v>
      </c>
      <c r="F34" s="55">
        <v>851</v>
      </c>
      <c r="G34" s="212">
        <v>-6</v>
      </c>
      <c r="H34" s="80">
        <v>6</v>
      </c>
      <c r="I34" s="80">
        <v>6</v>
      </c>
    </row>
    <row r="35" spans="1:9" s="38" customFormat="1" ht="27.75" customHeight="1">
      <c r="B35" s="53" t="s">
        <v>77</v>
      </c>
      <c r="C35" s="50" t="s">
        <v>131</v>
      </c>
      <c r="D35" s="50" t="s">
        <v>134</v>
      </c>
      <c r="E35" s="50" t="s">
        <v>186</v>
      </c>
      <c r="F35" s="55">
        <v>852</v>
      </c>
      <c r="G35" s="212">
        <v>-9</v>
      </c>
      <c r="H35" s="80">
        <v>4</v>
      </c>
      <c r="I35" s="80">
        <v>4</v>
      </c>
    </row>
    <row r="36" spans="1:9" s="38" customFormat="1" ht="28.5" hidden="1" customHeight="1">
      <c r="B36" s="53" t="s">
        <v>152</v>
      </c>
      <c r="C36" s="50" t="s">
        <v>131</v>
      </c>
      <c r="D36" s="50" t="s">
        <v>134</v>
      </c>
      <c r="E36" s="50" t="s">
        <v>140</v>
      </c>
      <c r="F36" s="55">
        <v>853</v>
      </c>
      <c r="G36" s="212"/>
      <c r="H36" s="80">
        <v>0</v>
      </c>
      <c r="I36" s="80">
        <v>0</v>
      </c>
    </row>
    <row r="37" spans="1:9" s="38" customFormat="1" ht="28.5" hidden="1" customHeight="1">
      <c r="B37" s="53" t="s">
        <v>152</v>
      </c>
      <c r="C37" s="50" t="s">
        <v>131</v>
      </c>
      <c r="D37" s="50" t="s">
        <v>134</v>
      </c>
      <c r="E37" s="50" t="s">
        <v>184</v>
      </c>
      <c r="F37" s="55">
        <v>853</v>
      </c>
      <c r="G37" s="212"/>
      <c r="H37" s="80">
        <v>0</v>
      </c>
      <c r="I37" s="80">
        <v>0</v>
      </c>
    </row>
    <row r="38" spans="1:9" s="38" customFormat="1" ht="28.5" customHeight="1">
      <c r="B38" s="53" t="s">
        <v>152</v>
      </c>
      <c r="C38" s="50" t="s">
        <v>131</v>
      </c>
      <c r="D38" s="50" t="s">
        <v>134</v>
      </c>
      <c r="E38" s="50" t="s">
        <v>186</v>
      </c>
      <c r="F38" s="55">
        <v>853</v>
      </c>
      <c r="G38" s="212">
        <v>15</v>
      </c>
      <c r="H38" s="80">
        <v>15</v>
      </c>
      <c r="I38" s="80">
        <v>15</v>
      </c>
    </row>
    <row r="39" spans="1:9" s="38" customFormat="1" ht="73.5" customHeight="1">
      <c r="B39" s="51" t="s">
        <v>48</v>
      </c>
      <c r="C39" s="50" t="s">
        <v>131</v>
      </c>
      <c r="D39" s="50" t="s">
        <v>134</v>
      </c>
      <c r="E39" s="50" t="s">
        <v>32</v>
      </c>
      <c r="F39" s="75" t="s">
        <v>153</v>
      </c>
      <c r="G39" s="55">
        <f>G40+G41</f>
        <v>415.1</v>
      </c>
      <c r="H39" s="80">
        <f>H40+H41</f>
        <v>415.1</v>
      </c>
      <c r="I39" s="80">
        <f>I40+I41</f>
        <v>415.1</v>
      </c>
    </row>
    <row r="40" spans="1:9" s="38" customFormat="1" ht="67.5" customHeight="1">
      <c r="B40" s="53" t="s">
        <v>38</v>
      </c>
      <c r="C40" s="50" t="s">
        <v>131</v>
      </c>
      <c r="D40" s="50" t="s">
        <v>134</v>
      </c>
      <c r="E40" s="50" t="s">
        <v>32</v>
      </c>
      <c r="F40" s="55" t="s">
        <v>145</v>
      </c>
      <c r="G40" s="55">
        <v>318.8</v>
      </c>
      <c r="H40" s="80">
        <v>318.8</v>
      </c>
      <c r="I40" s="80">
        <v>318.8</v>
      </c>
    </row>
    <row r="41" spans="1:9" s="38" customFormat="1" ht="66.75" customHeight="1">
      <c r="B41" s="53" t="s">
        <v>144</v>
      </c>
      <c r="C41" s="50" t="s">
        <v>131</v>
      </c>
      <c r="D41" s="50" t="s">
        <v>134</v>
      </c>
      <c r="E41" s="50" t="s">
        <v>32</v>
      </c>
      <c r="F41" s="55">
        <v>129</v>
      </c>
      <c r="G41" s="55">
        <v>96.3</v>
      </c>
      <c r="H41" s="80">
        <v>96.3</v>
      </c>
      <c r="I41" s="80">
        <v>96.3</v>
      </c>
    </row>
    <row r="42" spans="1:9" s="38" customFormat="1" ht="28.5" customHeight="1">
      <c r="B42" s="53" t="s">
        <v>5</v>
      </c>
      <c r="C42" s="50" t="s">
        <v>131</v>
      </c>
      <c r="D42" s="50" t="s">
        <v>134</v>
      </c>
      <c r="E42" s="50" t="s">
        <v>6</v>
      </c>
      <c r="F42" s="75" t="s">
        <v>153</v>
      </c>
      <c r="G42" s="212" t="str">
        <f>G43</f>
        <v>-71,05</v>
      </c>
      <c r="H42" s="80">
        <f>H43</f>
        <v>62.36</v>
      </c>
      <c r="I42" s="80">
        <f>I43</f>
        <v>127.3</v>
      </c>
    </row>
    <row r="43" spans="1:9" s="38" customFormat="1" ht="28.5" customHeight="1">
      <c r="B43" s="53" t="s">
        <v>224</v>
      </c>
      <c r="C43" s="50" t="s">
        <v>131</v>
      </c>
      <c r="D43" s="50" t="s">
        <v>134</v>
      </c>
      <c r="E43" s="50" t="s">
        <v>6</v>
      </c>
      <c r="F43" s="75" t="s">
        <v>7</v>
      </c>
      <c r="G43" s="212" t="s">
        <v>78</v>
      </c>
      <c r="H43" s="80">
        <v>62.36</v>
      </c>
      <c r="I43" s="80">
        <v>127.3</v>
      </c>
    </row>
    <row r="44" spans="1:9" s="38" customFormat="1" ht="18" customHeight="1">
      <c r="B44" s="51" t="s">
        <v>135</v>
      </c>
      <c r="C44" s="52" t="s">
        <v>133</v>
      </c>
      <c r="D44" s="76" t="s">
        <v>174</v>
      </c>
      <c r="E44" s="50" t="s">
        <v>204</v>
      </c>
      <c r="F44" s="76" t="s">
        <v>153</v>
      </c>
      <c r="G44" s="213">
        <f t="shared" ref="G44:I45" si="1">G45</f>
        <v>38.799999999999997</v>
      </c>
      <c r="H44" s="79">
        <f t="shared" si="1"/>
        <v>92</v>
      </c>
      <c r="I44" s="79">
        <f t="shared" si="1"/>
        <v>92</v>
      </c>
    </row>
    <row r="45" spans="1:9" s="38" customFormat="1" ht="20.25" customHeight="1">
      <c r="B45" s="51" t="s">
        <v>113</v>
      </c>
      <c r="C45" s="52" t="s">
        <v>133</v>
      </c>
      <c r="D45" s="52" t="s">
        <v>136</v>
      </c>
      <c r="E45" s="50" t="s">
        <v>205</v>
      </c>
      <c r="F45" s="76" t="s">
        <v>153</v>
      </c>
      <c r="G45" s="213">
        <f t="shared" si="1"/>
        <v>38.799999999999997</v>
      </c>
      <c r="H45" s="79">
        <f t="shared" si="1"/>
        <v>92</v>
      </c>
      <c r="I45" s="79">
        <f t="shared" si="1"/>
        <v>92</v>
      </c>
    </row>
    <row r="46" spans="1:9" s="38" customFormat="1" ht="36" customHeight="1">
      <c r="B46" s="53" t="s">
        <v>141</v>
      </c>
      <c r="C46" s="50" t="s">
        <v>133</v>
      </c>
      <c r="D46" s="50" t="s">
        <v>136</v>
      </c>
      <c r="E46" s="50" t="s">
        <v>142</v>
      </c>
      <c r="F46" s="75" t="s">
        <v>153</v>
      </c>
      <c r="G46" s="212">
        <f>G47+G48</f>
        <v>38.799999999999997</v>
      </c>
      <c r="H46" s="80">
        <f>H47+H48</f>
        <v>92</v>
      </c>
      <c r="I46" s="80">
        <f>I47+I48</f>
        <v>92</v>
      </c>
    </row>
    <row r="47" spans="1:9" s="38" customFormat="1" ht="33.75" customHeight="1">
      <c r="B47" s="53" t="s">
        <v>143</v>
      </c>
      <c r="C47" s="50" t="s">
        <v>133</v>
      </c>
      <c r="D47" s="50" t="s">
        <v>136</v>
      </c>
      <c r="E47" s="50" t="s">
        <v>142</v>
      </c>
      <c r="F47" s="55" t="s">
        <v>145</v>
      </c>
      <c r="G47" s="212">
        <f>26.2+3.53</f>
        <v>29.73</v>
      </c>
      <c r="H47" s="80">
        <f>67.1+3.53</f>
        <v>70.63</v>
      </c>
      <c r="I47" s="80">
        <f>67.1+3.53</f>
        <v>70.63</v>
      </c>
    </row>
    <row r="48" spans="1:9" s="38" customFormat="1" ht="20.25" customHeight="1">
      <c r="B48" s="53" t="s">
        <v>144</v>
      </c>
      <c r="C48" s="50" t="s">
        <v>133</v>
      </c>
      <c r="D48" s="50" t="s">
        <v>136</v>
      </c>
      <c r="E48" s="50" t="s">
        <v>142</v>
      </c>
      <c r="F48" s="55">
        <v>129</v>
      </c>
      <c r="G48" s="212">
        <f>8+1.07</f>
        <v>9.07</v>
      </c>
      <c r="H48" s="80">
        <f>20.3+1.07</f>
        <v>21.37</v>
      </c>
      <c r="I48" s="80">
        <f>20.3+1.07</f>
        <v>21.37</v>
      </c>
    </row>
    <row r="49" spans="2:9" s="38" customFormat="1" ht="49.5" hidden="1" customHeight="1">
      <c r="B49" s="53" t="s">
        <v>148</v>
      </c>
      <c r="C49" s="50" t="s">
        <v>133</v>
      </c>
      <c r="D49" s="50" t="s">
        <v>136</v>
      </c>
      <c r="E49" s="50" t="s">
        <v>142</v>
      </c>
      <c r="F49" s="55">
        <v>244</v>
      </c>
      <c r="G49" s="212"/>
      <c r="H49" s="80">
        <v>0</v>
      </c>
      <c r="I49" s="80">
        <v>0</v>
      </c>
    </row>
    <row r="50" spans="2:9" s="38" customFormat="1" ht="35.25" hidden="1" customHeight="1">
      <c r="B50" s="53" t="s">
        <v>8</v>
      </c>
      <c r="C50" s="75" t="s">
        <v>136</v>
      </c>
      <c r="D50" s="75" t="s">
        <v>240</v>
      </c>
      <c r="E50" s="52" t="s">
        <v>180</v>
      </c>
      <c r="F50" s="55"/>
      <c r="G50" s="212">
        <f>G51</f>
        <v>310.54000000000002</v>
      </c>
      <c r="H50" s="80">
        <v>0</v>
      </c>
      <c r="I50" s="80">
        <v>0</v>
      </c>
    </row>
    <row r="51" spans="2:9" s="38" customFormat="1" ht="28.5" customHeight="1">
      <c r="B51" s="51" t="s">
        <v>98</v>
      </c>
      <c r="C51" s="75" t="s">
        <v>136</v>
      </c>
      <c r="D51" s="75" t="s">
        <v>233</v>
      </c>
      <c r="E51" s="52" t="s">
        <v>180</v>
      </c>
      <c r="F51" s="75" t="s">
        <v>153</v>
      </c>
      <c r="G51" s="212">
        <f>G52</f>
        <v>310.54000000000002</v>
      </c>
      <c r="H51" s="80">
        <f t="shared" ref="H51:I54" si="2">H52</f>
        <v>370.54</v>
      </c>
      <c r="I51" s="80">
        <f>I52</f>
        <v>370.54</v>
      </c>
    </row>
    <row r="52" spans="2:9" s="38" customFormat="1" ht="63.75" customHeight="1">
      <c r="B52" s="51" t="s">
        <v>9</v>
      </c>
      <c r="C52" s="75" t="s">
        <v>136</v>
      </c>
      <c r="D52" s="75" t="s">
        <v>233</v>
      </c>
      <c r="E52" s="52" t="s">
        <v>180</v>
      </c>
      <c r="F52" s="75" t="s">
        <v>153</v>
      </c>
      <c r="G52" s="212">
        <f>G53</f>
        <v>310.54000000000002</v>
      </c>
      <c r="H52" s="80">
        <f t="shared" si="2"/>
        <v>370.54</v>
      </c>
      <c r="I52" s="80">
        <f t="shared" si="2"/>
        <v>370.54</v>
      </c>
    </row>
    <row r="53" spans="2:9" s="38" customFormat="1" ht="51" customHeight="1">
      <c r="B53" s="51" t="s">
        <v>235</v>
      </c>
      <c r="C53" s="75" t="s">
        <v>136</v>
      </c>
      <c r="D53" s="75" t="s">
        <v>233</v>
      </c>
      <c r="E53" s="52" t="s">
        <v>45</v>
      </c>
      <c r="F53" s="75" t="s">
        <v>153</v>
      </c>
      <c r="G53" s="55">
        <f>G54</f>
        <v>310.54000000000002</v>
      </c>
      <c r="H53" s="80">
        <f t="shared" si="2"/>
        <v>370.54</v>
      </c>
      <c r="I53" s="80">
        <f t="shared" si="2"/>
        <v>370.54</v>
      </c>
    </row>
    <row r="54" spans="2:9" s="38" customFormat="1" ht="55.5" customHeight="1">
      <c r="B54" s="51" t="s">
        <v>254</v>
      </c>
      <c r="C54" s="75" t="s">
        <v>136</v>
      </c>
      <c r="D54" s="75" t="s">
        <v>233</v>
      </c>
      <c r="E54" s="52" t="s">
        <v>12</v>
      </c>
      <c r="F54" s="75" t="s">
        <v>153</v>
      </c>
      <c r="G54" s="55">
        <f>G55</f>
        <v>310.54000000000002</v>
      </c>
      <c r="H54" s="80">
        <f t="shared" si="2"/>
        <v>370.54</v>
      </c>
      <c r="I54" s="80">
        <f t="shared" si="2"/>
        <v>370.54</v>
      </c>
    </row>
    <row r="55" spans="2:9" s="38" customFormat="1" ht="56.25" customHeight="1">
      <c r="B55" s="51" t="s">
        <v>150</v>
      </c>
      <c r="C55" s="75" t="s">
        <v>136</v>
      </c>
      <c r="D55" s="75" t="s">
        <v>233</v>
      </c>
      <c r="E55" s="52" t="s">
        <v>12</v>
      </c>
      <c r="F55" s="55">
        <v>244</v>
      </c>
      <c r="G55" s="55">
        <v>310.54000000000002</v>
      </c>
      <c r="H55" s="80">
        <v>370.54</v>
      </c>
      <c r="I55" s="80">
        <v>370.54</v>
      </c>
    </row>
    <row r="56" spans="2:9" s="38" customFormat="1" ht="20.25" customHeight="1">
      <c r="B56" s="54" t="s">
        <v>95</v>
      </c>
      <c r="C56" s="52" t="s">
        <v>137</v>
      </c>
      <c r="D56" s="52" t="s">
        <v>136</v>
      </c>
      <c r="E56" s="52" t="s">
        <v>180</v>
      </c>
      <c r="F56" s="76" t="s">
        <v>153</v>
      </c>
      <c r="G56" s="79">
        <f>G58+G63+G67+G61</f>
        <v>-640.63000000000011</v>
      </c>
      <c r="H56" s="79">
        <f>H58+H63+H67</f>
        <v>863.83999999999992</v>
      </c>
      <c r="I56" s="79">
        <f>I58+I63+I67</f>
        <v>849.09999999999991</v>
      </c>
    </row>
    <row r="57" spans="2:9" s="38" customFormat="1" ht="51" customHeight="1">
      <c r="B57" s="54" t="s">
        <v>47</v>
      </c>
      <c r="C57" s="75" t="s">
        <v>137</v>
      </c>
      <c r="D57" s="75" t="s">
        <v>136</v>
      </c>
      <c r="E57" s="52" t="s">
        <v>46</v>
      </c>
      <c r="F57" s="76" t="s">
        <v>153</v>
      </c>
      <c r="G57" s="213">
        <f>G56</f>
        <v>-640.63000000000011</v>
      </c>
      <c r="H57" s="79">
        <f>H56</f>
        <v>863.83999999999992</v>
      </c>
      <c r="I57" s="79">
        <f>I56</f>
        <v>849.09999999999991</v>
      </c>
    </row>
    <row r="58" spans="2:9" s="38" customFormat="1" ht="60" customHeight="1">
      <c r="B58" s="54" t="s">
        <v>51</v>
      </c>
      <c r="C58" s="75" t="s">
        <v>137</v>
      </c>
      <c r="D58" s="75" t="s">
        <v>136</v>
      </c>
      <c r="E58" s="52" t="s">
        <v>15</v>
      </c>
      <c r="F58" s="76" t="s">
        <v>153</v>
      </c>
      <c r="G58" s="85">
        <f>G59+G61</f>
        <v>-97.589999999999975</v>
      </c>
      <c r="H58" s="85">
        <f>H59+H61</f>
        <v>375.64</v>
      </c>
      <c r="I58" s="85">
        <f>I59+I61</f>
        <v>375.64</v>
      </c>
    </row>
    <row r="59" spans="2:9" s="38" customFormat="1" ht="60" customHeight="1">
      <c r="B59" s="54" t="s">
        <v>51</v>
      </c>
      <c r="C59" s="75" t="s">
        <v>137</v>
      </c>
      <c r="D59" s="75" t="s">
        <v>136</v>
      </c>
      <c r="E59" s="52" t="s">
        <v>15</v>
      </c>
      <c r="F59" s="76" t="s">
        <v>153</v>
      </c>
      <c r="G59" s="213" t="str">
        <f>G60</f>
        <v>151,05</v>
      </c>
      <c r="H59" s="79">
        <f>H60</f>
        <v>264.45</v>
      </c>
      <c r="I59" s="79">
        <f>I60</f>
        <v>264.45</v>
      </c>
    </row>
    <row r="60" spans="2:9" s="38" customFormat="1" ht="48.75" customHeight="1">
      <c r="B60" s="227" t="s">
        <v>288</v>
      </c>
      <c r="C60" s="75" t="s">
        <v>137</v>
      </c>
      <c r="D60" s="75" t="s">
        <v>136</v>
      </c>
      <c r="E60" s="52" t="s">
        <v>16</v>
      </c>
      <c r="F60" s="75" t="s">
        <v>149</v>
      </c>
      <c r="G60" s="75" t="s">
        <v>417</v>
      </c>
      <c r="H60" s="80">
        <v>264.45</v>
      </c>
      <c r="I60" s="80">
        <v>264.45</v>
      </c>
    </row>
    <row r="61" spans="2:9" s="38" customFormat="1" ht="144" customHeight="1">
      <c r="B61" s="54" t="s">
        <v>489</v>
      </c>
      <c r="C61" s="75" t="s">
        <v>137</v>
      </c>
      <c r="D61" s="75" t="s">
        <v>136</v>
      </c>
      <c r="E61" s="52" t="s">
        <v>15</v>
      </c>
      <c r="F61" s="76" t="s">
        <v>153</v>
      </c>
      <c r="G61" s="75" t="s">
        <v>80</v>
      </c>
      <c r="H61" s="80">
        <f>H62</f>
        <v>111.19</v>
      </c>
      <c r="I61" s="80">
        <f>I62</f>
        <v>111.19</v>
      </c>
    </row>
    <row r="62" spans="2:9" s="38" customFormat="1" ht="58.5" customHeight="1">
      <c r="B62" s="227" t="s">
        <v>288</v>
      </c>
      <c r="C62" s="75" t="s">
        <v>137</v>
      </c>
      <c r="D62" s="75" t="s">
        <v>136</v>
      </c>
      <c r="E62" s="52" t="s">
        <v>16</v>
      </c>
      <c r="F62" s="75" t="s">
        <v>149</v>
      </c>
      <c r="G62" s="75" t="s">
        <v>416</v>
      </c>
      <c r="H62" s="80">
        <v>111.19</v>
      </c>
      <c r="I62" s="80">
        <v>111.19</v>
      </c>
    </row>
    <row r="63" spans="2:9" s="38" customFormat="1" ht="63.75" customHeight="1">
      <c r="B63" s="226" t="s">
        <v>48</v>
      </c>
      <c r="C63" s="50" t="s">
        <v>137</v>
      </c>
      <c r="D63" s="50" t="s">
        <v>136</v>
      </c>
      <c r="E63" s="50" t="s">
        <v>35</v>
      </c>
      <c r="F63" s="75" t="s">
        <v>153</v>
      </c>
      <c r="G63" s="75" t="s">
        <v>79</v>
      </c>
      <c r="H63" s="80">
        <f>H64</f>
        <v>155.69999999999999</v>
      </c>
      <c r="I63" s="80">
        <f>I64</f>
        <v>155.69999999999999</v>
      </c>
    </row>
    <row r="64" spans="2:9" s="38" customFormat="1" ht="53.25" customHeight="1">
      <c r="B64" s="54" t="s">
        <v>194</v>
      </c>
      <c r="C64" s="50" t="s">
        <v>137</v>
      </c>
      <c r="D64" s="50" t="s">
        <v>136</v>
      </c>
      <c r="E64" s="50" t="s">
        <v>34</v>
      </c>
      <c r="F64" s="55">
        <v>244</v>
      </c>
      <c r="G64" s="212">
        <v>5.7</v>
      </c>
      <c r="H64" s="80">
        <v>155.69999999999999</v>
      </c>
      <c r="I64" s="80">
        <v>155.69999999999999</v>
      </c>
    </row>
    <row r="65" spans="1:9" s="38" customFormat="1" ht="68.25" hidden="1" customHeight="1">
      <c r="B65" s="54" t="s">
        <v>193</v>
      </c>
      <c r="C65" s="50" t="s">
        <v>137</v>
      </c>
      <c r="D65" s="50" t="s">
        <v>136</v>
      </c>
      <c r="E65" s="50" t="s">
        <v>34</v>
      </c>
      <c r="F65" s="55" t="s">
        <v>149</v>
      </c>
      <c r="G65" s="55">
        <v>0</v>
      </c>
      <c r="H65" s="80">
        <v>0</v>
      </c>
      <c r="I65" s="80">
        <v>0</v>
      </c>
    </row>
    <row r="66" spans="1:9" s="39" customFormat="1" ht="86.25" hidden="1" customHeight="1">
      <c r="A66" s="38"/>
      <c r="B66" s="51" t="s">
        <v>192</v>
      </c>
      <c r="C66" s="50" t="s">
        <v>137</v>
      </c>
      <c r="D66" s="50" t="s">
        <v>136</v>
      </c>
      <c r="E66" s="50" t="s">
        <v>33</v>
      </c>
      <c r="F66" s="55">
        <v>244</v>
      </c>
      <c r="G66" s="55">
        <v>0</v>
      </c>
      <c r="H66" s="80">
        <v>0</v>
      </c>
      <c r="I66" s="80">
        <v>0</v>
      </c>
    </row>
    <row r="67" spans="1:9" s="39" customFormat="1" ht="68.25" customHeight="1">
      <c r="B67" s="51" t="s">
        <v>49</v>
      </c>
      <c r="C67" s="75" t="s">
        <v>137</v>
      </c>
      <c r="D67" s="75" t="s">
        <v>136</v>
      </c>
      <c r="E67" s="75" t="s">
        <v>17</v>
      </c>
      <c r="F67" s="76" t="s">
        <v>153</v>
      </c>
      <c r="G67" s="86">
        <f>G68+G70+G72+G74+G76</f>
        <v>120.7</v>
      </c>
      <c r="H67" s="86">
        <f>H68+H70+H72+H74+H76</f>
        <v>332.5</v>
      </c>
      <c r="I67" s="86">
        <f>I68+I70+I72+I74+I76</f>
        <v>317.76000000000005</v>
      </c>
    </row>
    <row r="68" spans="1:9" s="39" customFormat="1" ht="69" hidden="1" customHeight="1">
      <c r="B68" s="54" t="s">
        <v>203</v>
      </c>
      <c r="C68" s="75" t="s">
        <v>137</v>
      </c>
      <c r="D68" s="75" t="s">
        <v>136</v>
      </c>
      <c r="E68" s="75" t="s">
        <v>196</v>
      </c>
      <c r="F68" s="76" t="s">
        <v>153</v>
      </c>
      <c r="G68" s="213"/>
      <c r="H68" s="80">
        <v>0</v>
      </c>
      <c r="I68" s="80">
        <v>0</v>
      </c>
    </row>
    <row r="69" spans="1:9" s="39" customFormat="1" ht="46.5" hidden="1" customHeight="1">
      <c r="B69" s="54" t="s">
        <v>150</v>
      </c>
      <c r="C69" s="75" t="s">
        <v>137</v>
      </c>
      <c r="D69" s="75" t="s">
        <v>136</v>
      </c>
      <c r="E69" s="75" t="s">
        <v>196</v>
      </c>
      <c r="F69" s="55">
        <v>244</v>
      </c>
      <c r="G69" s="212"/>
      <c r="H69" s="80">
        <v>0</v>
      </c>
      <c r="I69" s="80">
        <v>0</v>
      </c>
    </row>
    <row r="70" spans="1:9" s="39" customFormat="1" ht="40.5" customHeight="1">
      <c r="B70" s="51" t="s">
        <v>50</v>
      </c>
      <c r="C70" s="75" t="s">
        <v>137</v>
      </c>
      <c r="D70" s="75" t="s">
        <v>136</v>
      </c>
      <c r="E70" s="75" t="s">
        <v>19</v>
      </c>
      <c r="F70" s="76" t="s">
        <v>153</v>
      </c>
      <c r="G70" s="213">
        <f>G71</f>
        <v>70.44</v>
      </c>
      <c r="H70" s="80">
        <f>H71</f>
        <v>282.24</v>
      </c>
      <c r="I70" s="80">
        <f>I71</f>
        <v>211.8</v>
      </c>
    </row>
    <row r="71" spans="1:9" s="39" customFormat="1" ht="51" customHeight="1">
      <c r="B71" s="53" t="s">
        <v>150</v>
      </c>
      <c r="C71" s="75" t="s">
        <v>137</v>
      </c>
      <c r="D71" s="75" t="s">
        <v>136</v>
      </c>
      <c r="E71" s="75" t="s">
        <v>19</v>
      </c>
      <c r="F71" s="55">
        <v>244</v>
      </c>
      <c r="G71" s="55">
        <v>70.44</v>
      </c>
      <c r="H71" s="80">
        <v>282.24</v>
      </c>
      <c r="I71" s="80">
        <v>211.8</v>
      </c>
    </row>
    <row r="72" spans="1:9" s="39" customFormat="1" ht="33.75" customHeight="1">
      <c r="B72" s="51" t="s">
        <v>52</v>
      </c>
      <c r="C72" s="75" t="s">
        <v>137</v>
      </c>
      <c r="D72" s="75" t="s">
        <v>136</v>
      </c>
      <c r="E72" s="75" t="s">
        <v>20</v>
      </c>
      <c r="F72" s="76" t="s">
        <v>153</v>
      </c>
      <c r="G72" s="213" t="s">
        <v>81</v>
      </c>
      <c r="H72" s="80">
        <f>H73</f>
        <v>30</v>
      </c>
      <c r="I72" s="80">
        <f>I73</f>
        <v>30</v>
      </c>
    </row>
    <row r="73" spans="1:9" s="39" customFormat="1" ht="48.75" customHeight="1">
      <c r="B73" s="53" t="s">
        <v>150</v>
      </c>
      <c r="C73" s="75" t="s">
        <v>137</v>
      </c>
      <c r="D73" s="75" t="s">
        <v>136</v>
      </c>
      <c r="E73" s="75" t="s">
        <v>86</v>
      </c>
      <c r="F73" s="55">
        <v>244</v>
      </c>
      <c r="G73" s="212">
        <v>30</v>
      </c>
      <c r="H73" s="80">
        <v>30</v>
      </c>
      <c r="I73" s="80">
        <v>30</v>
      </c>
    </row>
    <row r="74" spans="1:9" s="39" customFormat="1" ht="63" customHeight="1">
      <c r="B74" s="51" t="s">
        <v>206</v>
      </c>
      <c r="C74" s="75" t="s">
        <v>137</v>
      </c>
      <c r="D74" s="75" t="s">
        <v>136</v>
      </c>
      <c r="E74" s="75" t="s">
        <v>21</v>
      </c>
      <c r="F74" s="76" t="s">
        <v>153</v>
      </c>
      <c r="G74" s="213" t="s">
        <v>521</v>
      </c>
      <c r="H74" s="80">
        <f>H75</f>
        <v>0</v>
      </c>
      <c r="I74" s="80">
        <f>I75</f>
        <v>54.36</v>
      </c>
    </row>
    <row r="75" spans="1:9" s="39" customFormat="1" ht="51.75" customHeight="1">
      <c r="B75" s="227" t="s">
        <v>150</v>
      </c>
      <c r="C75" s="75" t="s">
        <v>137</v>
      </c>
      <c r="D75" s="75" t="s">
        <v>136</v>
      </c>
      <c r="E75" s="75" t="s">
        <v>21</v>
      </c>
      <c r="F75" s="55">
        <v>244</v>
      </c>
      <c r="G75" s="212">
        <v>0</v>
      </c>
      <c r="H75" s="80">
        <v>0</v>
      </c>
      <c r="I75" s="80">
        <v>54.36</v>
      </c>
    </row>
    <row r="76" spans="1:9" s="39" customFormat="1" ht="50.25" customHeight="1">
      <c r="B76" s="51" t="s">
        <v>53</v>
      </c>
      <c r="C76" s="75" t="s">
        <v>137</v>
      </c>
      <c r="D76" s="75" t="s">
        <v>136</v>
      </c>
      <c r="E76" s="75" t="s">
        <v>22</v>
      </c>
      <c r="F76" s="76" t="s">
        <v>153</v>
      </c>
      <c r="G76" s="76" t="s">
        <v>82</v>
      </c>
      <c r="H76" s="80">
        <f>H77</f>
        <v>20.260000000000002</v>
      </c>
      <c r="I76" s="80">
        <f>I77</f>
        <v>21.6</v>
      </c>
    </row>
    <row r="77" spans="1:9" s="39" customFormat="1" ht="50.25" customHeight="1">
      <c r="B77" s="53" t="s">
        <v>150</v>
      </c>
      <c r="C77" s="75" t="s">
        <v>137</v>
      </c>
      <c r="D77" s="75" t="s">
        <v>136</v>
      </c>
      <c r="E77" s="75" t="s">
        <v>22</v>
      </c>
      <c r="F77" s="55">
        <v>244</v>
      </c>
      <c r="G77" s="55">
        <v>20.260000000000002</v>
      </c>
      <c r="H77" s="80">
        <v>20.260000000000002</v>
      </c>
      <c r="I77" s="80">
        <v>21.6</v>
      </c>
    </row>
    <row r="78" spans="1:9" s="39" customFormat="1" ht="38.25" hidden="1" customHeight="1">
      <c r="B78" s="91" t="s">
        <v>124</v>
      </c>
      <c r="C78" s="75">
        <v>14</v>
      </c>
      <c r="D78" s="75" t="s">
        <v>136</v>
      </c>
      <c r="E78" s="55" t="s">
        <v>175</v>
      </c>
      <c r="F78" s="55">
        <v>540</v>
      </c>
      <c r="G78" s="55"/>
      <c r="H78" s="80">
        <v>0</v>
      </c>
      <c r="I78" s="80">
        <v>0</v>
      </c>
    </row>
    <row r="79" spans="1:9" ht="18.75">
      <c r="A79" s="39"/>
      <c r="B79" s="298" t="s">
        <v>94</v>
      </c>
      <c r="C79" s="299"/>
      <c r="D79" s="299"/>
      <c r="E79" s="299"/>
      <c r="F79" s="300"/>
      <c r="G79" s="244">
        <f>G6+G44+G56+G51</f>
        <v>-428.23000000000008</v>
      </c>
      <c r="H79" s="78">
        <f>H6+H44+H56+H78+H51</f>
        <v>2961.84</v>
      </c>
      <c r="I79" s="78">
        <f>I6+I44+I56+I78+I51</f>
        <v>3013.64</v>
      </c>
    </row>
    <row r="80" spans="1:9" ht="18.75">
      <c r="B80" s="41"/>
      <c r="C80" s="42"/>
      <c r="D80" s="42"/>
      <c r="E80" s="42"/>
      <c r="F80" s="42"/>
      <c r="G80" s="42"/>
      <c r="H80" s="84"/>
      <c r="I80" s="81"/>
    </row>
    <row r="81" spans="2:9" ht="18.75">
      <c r="B81" s="41"/>
      <c r="C81" s="42"/>
      <c r="D81" s="42"/>
      <c r="E81" s="42"/>
      <c r="F81" s="42"/>
      <c r="G81" s="42"/>
      <c r="H81" s="84"/>
      <c r="I81" s="84"/>
    </row>
    <row r="82" spans="2:9" ht="18.75">
      <c r="B82" s="301"/>
      <c r="C82" s="301"/>
      <c r="D82" s="301"/>
      <c r="E82" s="301"/>
      <c r="F82" s="301"/>
      <c r="G82" s="301"/>
      <c r="H82" s="301"/>
      <c r="I82" s="301"/>
    </row>
  </sheetData>
  <mergeCells count="5">
    <mergeCell ref="B82:I82"/>
    <mergeCell ref="E1:I1"/>
    <mergeCell ref="B2:I2"/>
    <mergeCell ref="F3:I3"/>
    <mergeCell ref="B79:F79"/>
  </mergeCells>
  <phoneticPr fontId="3" type="noConversion"/>
  <pageMargins left="0.27" right="0.18" top="0.56000000000000005" bottom="0.38" header="0.3" footer="0.4"/>
  <pageSetup paperSize="9" scale="52" fitToHeight="2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N112"/>
  <sheetViews>
    <sheetView view="pageBreakPreview" topLeftCell="B12" zoomScale="60" zoomScaleNormal="100" workbookViewId="0">
      <selection activeCell="C37" sqref="C37"/>
    </sheetView>
  </sheetViews>
  <sheetFormatPr defaultRowHeight="12.75"/>
  <cols>
    <col min="1" max="1" width="0" style="16" hidden="1" customWidth="1"/>
    <col min="2" max="2" width="1.42578125" style="16" customWidth="1"/>
    <col min="3" max="3" width="43.28515625" style="14" customWidth="1"/>
    <col min="4" max="4" width="15" style="14" customWidth="1"/>
    <col min="5" max="5" width="9.5703125" style="15" customWidth="1"/>
    <col min="6" max="6" width="11" style="15" customWidth="1"/>
    <col min="7" max="7" width="17.85546875" style="15" customWidth="1"/>
    <col min="8" max="8" width="12.42578125" style="15" customWidth="1"/>
    <col min="9" max="9" width="15.5703125" style="15" hidden="1" customWidth="1"/>
    <col min="10" max="10" width="14.5703125" style="15" customWidth="1"/>
    <col min="11" max="11" width="17.140625" style="82" customWidth="1"/>
    <col min="12" max="12" width="16.140625" style="16" bestFit="1" customWidth="1"/>
    <col min="13" max="13" width="19.7109375" style="16" customWidth="1"/>
    <col min="14" max="14" width="16.140625" style="16" bestFit="1" customWidth="1"/>
    <col min="15" max="15" width="9.140625" style="16"/>
    <col min="16" max="16" width="13.85546875" style="16" bestFit="1" customWidth="1"/>
    <col min="17" max="17" width="16.140625" style="16" bestFit="1" customWidth="1"/>
    <col min="18" max="16384" width="9.140625" style="16"/>
  </cols>
  <sheetData>
    <row r="1" spans="1:14" ht="89.25" customHeight="1">
      <c r="G1" s="304" t="s">
        <v>538</v>
      </c>
      <c r="H1" s="304"/>
      <c r="I1" s="304"/>
      <c r="J1" s="304"/>
      <c r="K1" s="304"/>
    </row>
    <row r="2" spans="1:14" s="29" customFormat="1" ht="84" customHeight="1">
      <c r="C2" s="294" t="s">
        <v>518</v>
      </c>
      <c r="D2" s="294"/>
      <c r="E2" s="294"/>
      <c r="F2" s="294"/>
      <c r="G2" s="294"/>
      <c r="H2" s="294"/>
      <c r="I2" s="294"/>
      <c r="J2" s="294"/>
      <c r="K2" s="294"/>
    </row>
    <row r="3" spans="1:14" s="19" customFormat="1" ht="15.75">
      <c r="C3" s="17"/>
      <c r="D3" s="17"/>
      <c r="E3" s="17"/>
      <c r="F3" s="17"/>
      <c r="G3" s="18"/>
      <c r="H3" s="297" t="s">
        <v>105</v>
      </c>
      <c r="I3" s="297"/>
      <c r="J3" s="297"/>
      <c r="K3" s="297"/>
    </row>
    <row r="4" spans="1:14" s="37" customFormat="1" ht="60.75" customHeight="1">
      <c r="C4" s="44" t="s">
        <v>106</v>
      </c>
      <c r="D4" s="44" t="s">
        <v>331</v>
      </c>
      <c r="E4" s="83" t="s">
        <v>127</v>
      </c>
      <c r="F4" s="83" t="s">
        <v>185</v>
      </c>
      <c r="G4" s="83" t="s">
        <v>128</v>
      </c>
      <c r="H4" s="83" t="s">
        <v>129</v>
      </c>
      <c r="I4" s="83"/>
      <c r="J4" s="83" t="s">
        <v>23</v>
      </c>
      <c r="K4" s="78" t="s">
        <v>24</v>
      </c>
    </row>
    <row r="5" spans="1:14" s="46" customFormat="1" ht="15.75">
      <c r="C5" s="45">
        <v>1</v>
      </c>
      <c r="D5" s="45">
        <v>2</v>
      </c>
      <c r="E5" s="43" t="s">
        <v>107</v>
      </c>
      <c r="F5" s="43" t="s">
        <v>108</v>
      </c>
      <c r="G5" s="43" t="s">
        <v>109</v>
      </c>
      <c r="H5" s="43" t="s">
        <v>237</v>
      </c>
      <c r="I5" s="43"/>
      <c r="J5" s="43" t="s">
        <v>270</v>
      </c>
      <c r="K5" s="43" t="s">
        <v>238</v>
      </c>
    </row>
    <row r="6" spans="1:14" s="46" customFormat="1" ht="63">
      <c r="C6" s="243" t="s">
        <v>241</v>
      </c>
      <c r="D6" s="243">
        <v>801</v>
      </c>
      <c r="E6" s="43"/>
      <c r="F6" s="43"/>
      <c r="G6" s="43"/>
      <c r="H6" s="43"/>
      <c r="I6" s="43"/>
      <c r="J6" s="43"/>
      <c r="K6" s="43"/>
    </row>
    <row r="7" spans="1:14" s="38" customFormat="1" ht="35.25" customHeight="1">
      <c r="C7" s="51" t="s">
        <v>132</v>
      </c>
      <c r="D7" s="243">
        <v>801</v>
      </c>
      <c r="E7" s="52" t="s">
        <v>131</v>
      </c>
      <c r="F7" s="76"/>
      <c r="G7" s="76"/>
      <c r="H7" s="76"/>
      <c r="I7" s="85"/>
      <c r="J7" s="112">
        <f>J22+J21+J8+J13</f>
        <v>-165.29999999999998</v>
      </c>
      <c r="K7" s="112">
        <f>K22+K21+K8+K13</f>
        <v>1578.6000000000001</v>
      </c>
      <c r="L7" s="89"/>
      <c r="N7" s="89"/>
    </row>
    <row r="8" spans="1:14" s="38" customFormat="1" ht="63">
      <c r="C8" s="51" t="s">
        <v>102</v>
      </c>
      <c r="D8" s="243">
        <v>801</v>
      </c>
      <c r="E8" s="76" t="s">
        <v>131</v>
      </c>
      <c r="F8" s="76" t="s">
        <v>133</v>
      </c>
      <c r="G8" s="76"/>
      <c r="H8" s="76"/>
      <c r="I8" s="85"/>
      <c r="J8" s="85">
        <f>J9</f>
        <v>16.3</v>
      </c>
      <c r="K8" s="112">
        <f>K9</f>
        <v>505.7</v>
      </c>
    </row>
    <row r="9" spans="1:14" s="38" customFormat="1" ht="91.5" customHeight="1">
      <c r="C9" s="51" t="s">
        <v>212</v>
      </c>
      <c r="D9" s="243">
        <v>801</v>
      </c>
      <c r="E9" s="76" t="s">
        <v>131</v>
      </c>
      <c r="F9" s="76" t="s">
        <v>133</v>
      </c>
      <c r="G9" s="76" t="s">
        <v>216</v>
      </c>
      <c r="H9" s="76" t="s">
        <v>153</v>
      </c>
      <c r="I9" s="85"/>
      <c r="J9" s="85">
        <f>J10</f>
        <v>16.3</v>
      </c>
      <c r="K9" s="112">
        <f>K10</f>
        <v>505.7</v>
      </c>
    </row>
    <row r="10" spans="1:14" s="38" customFormat="1" ht="74.25" customHeight="1">
      <c r="C10" s="228" t="s">
        <v>225</v>
      </c>
      <c r="D10" s="243">
        <v>801</v>
      </c>
      <c r="E10" s="76" t="s">
        <v>131</v>
      </c>
      <c r="F10" s="76" t="s">
        <v>133</v>
      </c>
      <c r="G10" s="76" t="s">
        <v>246</v>
      </c>
      <c r="H10" s="76" t="s">
        <v>153</v>
      </c>
      <c r="I10" s="85"/>
      <c r="J10" s="85">
        <f>J11+J12</f>
        <v>16.3</v>
      </c>
      <c r="K10" s="112">
        <f>K11+K12</f>
        <v>505.7</v>
      </c>
    </row>
    <row r="11" spans="1:14" s="38" customFormat="1" ht="46.5" customHeight="1">
      <c r="C11" s="229" t="s">
        <v>143</v>
      </c>
      <c r="D11" s="243">
        <v>801</v>
      </c>
      <c r="E11" s="76" t="s">
        <v>131</v>
      </c>
      <c r="F11" s="76" t="s">
        <v>133</v>
      </c>
      <c r="G11" s="76" t="s">
        <v>246</v>
      </c>
      <c r="H11" s="76" t="s">
        <v>145</v>
      </c>
      <c r="I11" s="85"/>
      <c r="J11" s="85">
        <v>12.5</v>
      </c>
      <c r="K11" s="112">
        <v>388.4</v>
      </c>
    </row>
    <row r="12" spans="1:14" s="38" customFormat="1" ht="64.5" customHeight="1">
      <c r="C12" s="229" t="s">
        <v>214</v>
      </c>
      <c r="D12" s="243">
        <v>801</v>
      </c>
      <c r="E12" s="76" t="s">
        <v>131</v>
      </c>
      <c r="F12" s="76" t="s">
        <v>133</v>
      </c>
      <c r="G12" s="76" t="s">
        <v>246</v>
      </c>
      <c r="H12" s="76" t="s">
        <v>213</v>
      </c>
      <c r="I12" s="85"/>
      <c r="J12" s="85">
        <v>3.8</v>
      </c>
      <c r="K12" s="112">
        <v>117.3</v>
      </c>
    </row>
    <row r="13" spans="1:14" s="38" customFormat="1" ht="45" hidden="1" customHeight="1">
      <c r="C13" s="51" t="s">
        <v>210</v>
      </c>
      <c r="D13" s="243">
        <v>801</v>
      </c>
      <c r="E13" s="76" t="s">
        <v>131</v>
      </c>
      <c r="F13" s="76" t="s">
        <v>215</v>
      </c>
      <c r="G13" s="76"/>
      <c r="H13" s="76"/>
      <c r="I13" s="85"/>
      <c r="J13" s="85">
        <v>0</v>
      </c>
      <c r="K13" s="112">
        <f>K14</f>
        <v>0</v>
      </c>
    </row>
    <row r="14" spans="1:14" s="38" customFormat="1" ht="78.75" hidden="1">
      <c r="C14" s="51" t="s">
        <v>212</v>
      </c>
      <c r="D14" s="243">
        <v>801</v>
      </c>
      <c r="E14" s="76" t="s">
        <v>131</v>
      </c>
      <c r="F14" s="76" t="s">
        <v>215</v>
      </c>
      <c r="G14" s="76" t="s">
        <v>220</v>
      </c>
      <c r="H14" s="76" t="s">
        <v>153</v>
      </c>
      <c r="I14" s="85"/>
      <c r="J14" s="85">
        <v>0</v>
      </c>
      <c r="K14" s="112">
        <f>K15+K17</f>
        <v>0</v>
      </c>
    </row>
    <row r="15" spans="1:14" s="38" customFormat="1" ht="47.25" hidden="1">
      <c r="A15" s="51"/>
      <c r="B15" s="121"/>
      <c r="C15" s="51" t="s">
        <v>226</v>
      </c>
      <c r="D15" s="243">
        <v>801</v>
      </c>
      <c r="E15" s="76" t="s">
        <v>131</v>
      </c>
      <c r="F15" s="76" t="s">
        <v>215</v>
      </c>
      <c r="G15" s="76" t="s">
        <v>219</v>
      </c>
      <c r="H15" s="76" t="s">
        <v>153</v>
      </c>
      <c r="I15" s="85"/>
      <c r="J15" s="85"/>
      <c r="K15" s="112">
        <v>0</v>
      </c>
    </row>
    <row r="16" spans="1:14" s="38" customFormat="1" ht="18" hidden="1">
      <c r="A16" s="95"/>
      <c r="B16" s="95"/>
      <c r="C16" s="51" t="s">
        <v>227</v>
      </c>
      <c r="D16" s="243">
        <v>801</v>
      </c>
      <c r="E16" s="76" t="s">
        <v>131</v>
      </c>
      <c r="F16" s="76" t="s">
        <v>215</v>
      </c>
      <c r="G16" s="76" t="s">
        <v>218</v>
      </c>
      <c r="H16" s="76" t="s">
        <v>217</v>
      </c>
      <c r="I16" s="85"/>
      <c r="J16" s="85"/>
      <c r="K16" s="112">
        <v>0</v>
      </c>
    </row>
    <row r="17" spans="1:13" s="38" customFormat="1" ht="76.5" hidden="1" customHeight="1">
      <c r="C17" s="51" t="s">
        <v>228</v>
      </c>
      <c r="D17" s="243">
        <v>801</v>
      </c>
      <c r="E17" s="76" t="s">
        <v>131</v>
      </c>
      <c r="F17" s="76" t="s">
        <v>215</v>
      </c>
      <c r="G17" s="76" t="s">
        <v>247</v>
      </c>
      <c r="H17" s="76" t="s">
        <v>153</v>
      </c>
      <c r="I17" s="85"/>
      <c r="J17" s="85">
        <v>0</v>
      </c>
      <c r="K17" s="112">
        <v>0</v>
      </c>
    </row>
    <row r="18" spans="1:13" s="38" customFormat="1" ht="18" hidden="1">
      <c r="C18" s="51" t="s">
        <v>227</v>
      </c>
      <c r="D18" s="243">
        <v>801</v>
      </c>
      <c r="E18" s="76" t="s">
        <v>131</v>
      </c>
      <c r="F18" s="76" t="s">
        <v>215</v>
      </c>
      <c r="G18" s="76" t="s">
        <v>247</v>
      </c>
      <c r="H18" s="76" t="s">
        <v>217</v>
      </c>
      <c r="I18" s="85"/>
      <c r="J18" s="85">
        <v>0</v>
      </c>
      <c r="K18" s="112">
        <v>0</v>
      </c>
    </row>
    <row r="19" spans="1:13" s="38" customFormat="1" ht="18">
      <c r="C19" s="51" t="s">
        <v>176</v>
      </c>
      <c r="D19" s="243">
        <v>801</v>
      </c>
      <c r="E19" s="76" t="s">
        <v>131</v>
      </c>
      <c r="F19" s="76" t="s">
        <v>179</v>
      </c>
      <c r="G19" s="76" t="s">
        <v>180</v>
      </c>
      <c r="H19" s="76" t="s">
        <v>153</v>
      </c>
      <c r="I19" s="85">
        <f>I20</f>
        <v>0</v>
      </c>
      <c r="J19" s="85">
        <f>J20</f>
        <v>-4.0999999999999996</v>
      </c>
      <c r="K19" s="112">
        <f>K20</f>
        <v>47.4</v>
      </c>
    </row>
    <row r="20" spans="1:13" s="38" customFormat="1" ht="48.75" customHeight="1">
      <c r="A20" s="39"/>
      <c r="B20" s="39"/>
      <c r="C20" s="51" t="s">
        <v>178</v>
      </c>
      <c r="D20" s="243">
        <v>801</v>
      </c>
      <c r="E20" s="75" t="s">
        <v>131</v>
      </c>
      <c r="F20" s="75" t="s">
        <v>179</v>
      </c>
      <c r="G20" s="75" t="s">
        <v>181</v>
      </c>
      <c r="H20" s="75" t="s">
        <v>153</v>
      </c>
      <c r="I20" s="86">
        <v>0</v>
      </c>
      <c r="J20" s="86">
        <v>-4.0999999999999996</v>
      </c>
      <c r="K20" s="111">
        <v>47.4</v>
      </c>
      <c r="L20" s="89"/>
      <c r="M20" s="89"/>
    </row>
    <row r="21" spans="1:13" s="38" customFormat="1" ht="18">
      <c r="A21" s="39"/>
      <c r="B21" s="39"/>
      <c r="C21" s="53" t="s">
        <v>224</v>
      </c>
      <c r="D21" s="243">
        <v>801</v>
      </c>
      <c r="E21" s="75" t="s">
        <v>131</v>
      </c>
      <c r="F21" s="75" t="s">
        <v>179</v>
      </c>
      <c r="G21" s="75" t="s">
        <v>181</v>
      </c>
      <c r="H21" s="55">
        <v>870</v>
      </c>
      <c r="I21" s="86">
        <v>0</v>
      </c>
      <c r="J21" s="86">
        <v>-4.0999999999999996</v>
      </c>
      <c r="K21" s="111">
        <v>47.4</v>
      </c>
    </row>
    <row r="22" spans="1:13" s="38" customFormat="1" ht="24" customHeight="1">
      <c r="C22" s="51" t="s">
        <v>101</v>
      </c>
      <c r="D22" s="243">
        <v>801</v>
      </c>
      <c r="E22" s="52" t="s">
        <v>131</v>
      </c>
      <c r="F22" s="52" t="s">
        <v>134</v>
      </c>
      <c r="G22" s="76"/>
      <c r="H22" s="76"/>
      <c r="I22" s="79" t="e">
        <f>+I24++I46+I36+I50+#REF!++I47+I48</f>
        <v>#REF!</v>
      </c>
      <c r="J22" s="112">
        <f>+J24+J50+J43++J37+J29+J52</f>
        <v>-177.5</v>
      </c>
      <c r="K22" s="112">
        <f>+K24+K50+K43++K37+K29</f>
        <v>1025.5</v>
      </c>
      <c r="L22" s="89"/>
    </row>
    <row r="23" spans="1:13" s="38" customFormat="1" ht="56.25" customHeight="1">
      <c r="C23" s="51" t="s">
        <v>55</v>
      </c>
      <c r="D23" s="243">
        <v>801</v>
      </c>
      <c r="E23" s="52" t="s">
        <v>131</v>
      </c>
      <c r="F23" s="52" t="s">
        <v>134</v>
      </c>
      <c r="G23" s="50" t="s">
        <v>216</v>
      </c>
      <c r="H23" s="76" t="s">
        <v>153</v>
      </c>
      <c r="I23" s="79"/>
      <c r="J23" s="112">
        <f>J22</f>
        <v>-177.5</v>
      </c>
      <c r="K23" s="112">
        <f>K24+K29+K37+K43</f>
        <v>1025.5</v>
      </c>
      <c r="L23" s="89"/>
    </row>
    <row r="24" spans="1:13" s="38" customFormat="1" ht="84.75" customHeight="1">
      <c r="C24" s="51" t="s">
        <v>187</v>
      </c>
      <c r="D24" s="243">
        <v>801</v>
      </c>
      <c r="E24" s="50" t="s">
        <v>131</v>
      </c>
      <c r="F24" s="50" t="s">
        <v>134</v>
      </c>
      <c r="G24" s="50" t="s">
        <v>182</v>
      </c>
      <c r="H24" s="75" t="s">
        <v>153</v>
      </c>
      <c r="I24" s="80">
        <f>I25+I26+I27</f>
        <v>0</v>
      </c>
      <c r="J24" s="80">
        <f>J26+J27</f>
        <v>9.8000000000000007</v>
      </c>
      <c r="K24" s="111">
        <f>+K26+K27+K28</f>
        <v>293</v>
      </c>
      <c r="L24" s="77"/>
    </row>
    <row r="25" spans="1:13" s="38" customFormat="1" ht="87" hidden="1" customHeight="1">
      <c r="C25" s="53" t="s">
        <v>144</v>
      </c>
      <c r="D25" s="243">
        <v>801</v>
      </c>
      <c r="E25" s="50" t="s">
        <v>131</v>
      </c>
      <c r="F25" s="50" t="s">
        <v>134</v>
      </c>
      <c r="G25" s="50" t="s">
        <v>182</v>
      </c>
      <c r="H25" s="55">
        <v>129</v>
      </c>
      <c r="I25" s="86">
        <v>0</v>
      </c>
      <c r="J25" s="86"/>
      <c r="K25" s="111">
        <v>0</v>
      </c>
      <c r="L25" s="77"/>
    </row>
    <row r="26" spans="1:13" s="38" customFormat="1" ht="49.5" customHeight="1">
      <c r="C26" s="53" t="s">
        <v>146</v>
      </c>
      <c r="D26" s="243">
        <v>801</v>
      </c>
      <c r="E26" s="50" t="s">
        <v>131</v>
      </c>
      <c r="F26" s="50" t="s">
        <v>134</v>
      </c>
      <c r="G26" s="50" t="s">
        <v>182</v>
      </c>
      <c r="H26" s="55">
        <v>242</v>
      </c>
      <c r="I26" s="86">
        <v>0</v>
      </c>
      <c r="J26" s="111">
        <v>9.8000000000000007</v>
      </c>
      <c r="K26" s="111">
        <v>111</v>
      </c>
      <c r="L26" s="77"/>
    </row>
    <row r="27" spans="1:13" s="38" customFormat="1" ht="51.75" customHeight="1">
      <c r="C27" s="53" t="s">
        <v>148</v>
      </c>
      <c r="D27" s="243">
        <v>801</v>
      </c>
      <c r="E27" s="50" t="s">
        <v>131</v>
      </c>
      <c r="F27" s="50" t="s">
        <v>134</v>
      </c>
      <c r="G27" s="50" t="s">
        <v>182</v>
      </c>
      <c r="H27" s="55">
        <v>244</v>
      </c>
      <c r="I27" s="86"/>
      <c r="J27" s="111">
        <v>0</v>
      </c>
      <c r="K27" s="111">
        <v>182</v>
      </c>
      <c r="L27" s="77"/>
    </row>
    <row r="28" spans="1:13" s="38" customFormat="1" ht="136.5" hidden="1" customHeight="1">
      <c r="C28" s="127" t="s">
        <v>293</v>
      </c>
      <c r="D28" s="243">
        <v>801</v>
      </c>
      <c r="E28" s="75" t="s">
        <v>131</v>
      </c>
      <c r="F28" s="50" t="s">
        <v>134</v>
      </c>
      <c r="G28" s="75" t="s">
        <v>292</v>
      </c>
      <c r="H28" s="126">
        <v>360</v>
      </c>
      <c r="I28" s="112">
        <v>4</v>
      </c>
      <c r="J28" s="112">
        <v>0</v>
      </c>
      <c r="K28" s="112">
        <v>0</v>
      </c>
      <c r="L28" s="77"/>
    </row>
    <row r="29" spans="1:13" s="38" customFormat="1" ht="51" customHeight="1">
      <c r="C29" s="253" t="s">
        <v>57</v>
      </c>
      <c r="D29" s="243">
        <v>801</v>
      </c>
      <c r="E29" s="50" t="s">
        <v>131</v>
      </c>
      <c r="F29" s="50" t="s">
        <v>134</v>
      </c>
      <c r="G29" s="50" t="s">
        <v>138</v>
      </c>
      <c r="H29" s="75" t="s">
        <v>153</v>
      </c>
      <c r="I29" s="86"/>
      <c r="J29" s="86">
        <f>J30+J31</f>
        <v>-542.84</v>
      </c>
      <c r="K29" s="111">
        <f>K30+K31</f>
        <v>260.39999999999998</v>
      </c>
      <c r="L29" s="77"/>
    </row>
    <row r="30" spans="1:13" s="37" customFormat="1" ht="39.75" customHeight="1">
      <c r="C30" s="53" t="s">
        <v>143</v>
      </c>
      <c r="D30" s="243">
        <v>801</v>
      </c>
      <c r="E30" s="50" t="s">
        <v>131</v>
      </c>
      <c r="F30" s="50" t="s">
        <v>134</v>
      </c>
      <c r="G30" s="50" t="s">
        <v>138</v>
      </c>
      <c r="H30" s="55" t="s">
        <v>145</v>
      </c>
      <c r="I30" s="86">
        <v>0</v>
      </c>
      <c r="J30" s="86">
        <v>-416</v>
      </c>
      <c r="K30" s="111">
        <v>200</v>
      </c>
    </row>
    <row r="31" spans="1:13" s="37" customFormat="1" ht="78" customHeight="1">
      <c r="C31" s="53" t="s">
        <v>144</v>
      </c>
      <c r="D31" s="243">
        <v>801</v>
      </c>
      <c r="E31" s="50" t="s">
        <v>131</v>
      </c>
      <c r="F31" s="50" t="s">
        <v>134</v>
      </c>
      <c r="G31" s="50" t="s">
        <v>138</v>
      </c>
      <c r="H31" s="55">
        <v>129</v>
      </c>
      <c r="I31" s="86">
        <v>0</v>
      </c>
      <c r="J31" s="86">
        <v>-126.84</v>
      </c>
      <c r="K31" s="111">
        <v>60.4</v>
      </c>
    </row>
    <row r="32" spans="1:13" s="38" customFormat="1" ht="48" hidden="1" customHeight="1">
      <c r="A32" s="39"/>
      <c r="B32" s="39"/>
      <c r="C32" s="53" t="s">
        <v>146</v>
      </c>
      <c r="D32" s="243">
        <v>801</v>
      </c>
      <c r="E32" s="50" t="s">
        <v>131</v>
      </c>
      <c r="F32" s="50" t="s">
        <v>134</v>
      </c>
      <c r="G32" s="50" t="s">
        <v>138</v>
      </c>
      <c r="H32" s="55" t="s">
        <v>147</v>
      </c>
      <c r="I32" s="86">
        <v>0</v>
      </c>
      <c r="J32" s="86"/>
      <c r="K32" s="111">
        <v>0</v>
      </c>
    </row>
    <row r="33" spans="1:11" s="38" customFormat="1" ht="51.75" hidden="1" customHeight="1">
      <c r="A33" s="39"/>
      <c r="B33" s="39"/>
      <c r="C33" s="53" t="s">
        <v>146</v>
      </c>
      <c r="D33" s="243">
        <v>801</v>
      </c>
      <c r="E33" s="50" t="s">
        <v>131</v>
      </c>
      <c r="F33" s="50" t="s">
        <v>134</v>
      </c>
      <c r="G33" s="50" t="s">
        <v>186</v>
      </c>
      <c r="H33" s="55" t="s">
        <v>147</v>
      </c>
      <c r="I33" s="86">
        <v>0</v>
      </c>
      <c r="J33" s="86"/>
      <c r="K33" s="111">
        <v>0</v>
      </c>
    </row>
    <row r="34" spans="1:11" s="38" customFormat="1" ht="51.75" hidden="1" customHeight="1">
      <c r="A34" s="39"/>
      <c r="B34" s="39"/>
      <c r="C34" s="53" t="s">
        <v>148</v>
      </c>
      <c r="D34" s="243">
        <v>801</v>
      </c>
      <c r="E34" s="50" t="s">
        <v>131</v>
      </c>
      <c r="F34" s="50" t="s">
        <v>134</v>
      </c>
      <c r="G34" s="50" t="s">
        <v>138</v>
      </c>
      <c r="H34" s="55" t="s">
        <v>149</v>
      </c>
      <c r="I34" s="86">
        <v>0</v>
      </c>
      <c r="J34" s="86"/>
      <c r="K34" s="111">
        <v>0</v>
      </c>
    </row>
    <row r="35" spans="1:11" s="38" customFormat="1" ht="51.75" hidden="1" customHeight="1">
      <c r="A35" s="39"/>
      <c r="B35" s="39"/>
      <c r="C35" s="53" t="s">
        <v>148</v>
      </c>
      <c r="D35" s="243">
        <v>801</v>
      </c>
      <c r="E35" s="50" t="s">
        <v>131</v>
      </c>
      <c r="F35" s="50" t="s">
        <v>134</v>
      </c>
      <c r="G35" s="50" t="s">
        <v>186</v>
      </c>
      <c r="H35" s="55" t="s">
        <v>149</v>
      </c>
      <c r="I35" s="86">
        <v>0</v>
      </c>
      <c r="J35" s="86"/>
      <c r="K35" s="111">
        <v>0</v>
      </c>
    </row>
    <row r="36" spans="1:11" s="40" customFormat="1" ht="115.5" hidden="1" customHeight="1">
      <c r="A36" s="38"/>
      <c r="B36" s="38"/>
      <c r="C36" s="51" t="s">
        <v>190</v>
      </c>
      <c r="D36" s="243">
        <v>801</v>
      </c>
      <c r="E36" s="50" t="s">
        <v>131</v>
      </c>
      <c r="F36" s="50" t="s">
        <v>134</v>
      </c>
      <c r="G36" s="50" t="s">
        <v>183</v>
      </c>
      <c r="H36" s="75" t="s">
        <v>153</v>
      </c>
      <c r="I36" s="86">
        <v>0</v>
      </c>
      <c r="J36" s="86"/>
      <c r="K36" s="111">
        <f>K45</f>
        <v>14.9</v>
      </c>
    </row>
    <row r="37" spans="1:11" s="40" customFormat="1" ht="87.75" customHeight="1">
      <c r="A37" s="38"/>
      <c r="B37" s="38"/>
      <c r="C37" s="51" t="s">
        <v>73</v>
      </c>
      <c r="D37" s="243">
        <v>801</v>
      </c>
      <c r="E37" s="50" t="s">
        <v>131</v>
      </c>
      <c r="F37" s="50" t="s">
        <v>134</v>
      </c>
      <c r="G37" s="50" t="s">
        <v>285</v>
      </c>
      <c r="H37" s="75" t="s">
        <v>153</v>
      </c>
      <c r="I37" s="86"/>
      <c r="J37" s="86">
        <f>J38+J39+J40+J41+J42</f>
        <v>415.1</v>
      </c>
      <c r="K37" s="86">
        <f>K38+K39+K40+K41+K42</f>
        <v>415.1</v>
      </c>
    </row>
    <row r="38" spans="1:11" s="40" customFormat="1" ht="49.5" customHeight="1">
      <c r="A38" s="38"/>
      <c r="B38" s="38"/>
      <c r="C38" s="53" t="s">
        <v>143</v>
      </c>
      <c r="D38" s="243">
        <v>801</v>
      </c>
      <c r="E38" s="50" t="s">
        <v>131</v>
      </c>
      <c r="F38" s="50" t="s">
        <v>134</v>
      </c>
      <c r="G38" s="50" t="s">
        <v>285</v>
      </c>
      <c r="H38" s="75" t="s">
        <v>145</v>
      </c>
      <c r="I38" s="86"/>
      <c r="J38" s="86">
        <v>318.8</v>
      </c>
      <c r="K38" s="111">
        <v>318.8</v>
      </c>
    </row>
    <row r="39" spans="1:11" s="40" customFormat="1" ht="84" customHeight="1">
      <c r="A39" s="38"/>
      <c r="B39" s="38"/>
      <c r="C39" s="53" t="s">
        <v>144</v>
      </c>
      <c r="D39" s="243">
        <v>801</v>
      </c>
      <c r="E39" s="50" t="s">
        <v>131</v>
      </c>
      <c r="F39" s="50" t="s">
        <v>134</v>
      </c>
      <c r="G39" s="50" t="s">
        <v>285</v>
      </c>
      <c r="H39" s="75" t="s">
        <v>213</v>
      </c>
      <c r="I39" s="86"/>
      <c r="J39" s="86">
        <v>96.3</v>
      </c>
      <c r="K39" s="111">
        <v>96.3</v>
      </c>
    </row>
    <row r="40" spans="1:11" s="40" customFormat="1" ht="51.75" hidden="1" customHeight="1">
      <c r="A40" s="38"/>
      <c r="B40" s="38"/>
      <c r="C40" s="53" t="s">
        <v>146</v>
      </c>
      <c r="D40" s="243">
        <v>801</v>
      </c>
      <c r="E40" s="50" t="s">
        <v>131</v>
      </c>
      <c r="F40" s="50" t="s">
        <v>134</v>
      </c>
      <c r="G40" s="50" t="s">
        <v>285</v>
      </c>
      <c r="H40" s="75" t="s">
        <v>147</v>
      </c>
      <c r="I40" s="86"/>
      <c r="J40" s="86">
        <v>0</v>
      </c>
      <c r="K40" s="111">
        <v>0</v>
      </c>
    </row>
    <row r="41" spans="1:11" s="40" customFormat="1" ht="61.5" hidden="1" customHeight="1">
      <c r="A41" s="38"/>
      <c r="B41" s="38"/>
      <c r="C41" s="53" t="s">
        <v>148</v>
      </c>
      <c r="D41" s="243">
        <v>801</v>
      </c>
      <c r="E41" s="50" t="s">
        <v>131</v>
      </c>
      <c r="F41" s="50" t="s">
        <v>134</v>
      </c>
      <c r="G41" s="50" t="s">
        <v>285</v>
      </c>
      <c r="H41" s="75" t="s">
        <v>149</v>
      </c>
      <c r="I41" s="86"/>
      <c r="J41" s="86">
        <v>0</v>
      </c>
      <c r="K41" s="111">
        <v>0</v>
      </c>
    </row>
    <row r="42" spans="1:11" s="40" customFormat="1" ht="24" hidden="1" customHeight="1">
      <c r="A42" s="38"/>
      <c r="B42" s="38"/>
      <c r="C42" s="53" t="s">
        <v>152</v>
      </c>
      <c r="D42" s="243">
        <v>801</v>
      </c>
      <c r="E42" s="50" t="s">
        <v>131</v>
      </c>
      <c r="F42" s="50" t="s">
        <v>134</v>
      </c>
      <c r="G42" s="50" t="s">
        <v>285</v>
      </c>
      <c r="H42" s="55">
        <v>853</v>
      </c>
      <c r="I42" s="86"/>
      <c r="J42" s="86">
        <v>0</v>
      </c>
      <c r="K42" s="111">
        <v>0</v>
      </c>
    </row>
    <row r="43" spans="1:11" s="40" customFormat="1" ht="43.5" customHeight="1">
      <c r="A43" s="38"/>
      <c r="B43" s="38"/>
      <c r="C43" s="51" t="s">
        <v>252</v>
      </c>
      <c r="D43" s="243">
        <v>801</v>
      </c>
      <c r="E43" s="52" t="s">
        <v>131</v>
      </c>
      <c r="F43" s="52" t="s">
        <v>134</v>
      </c>
      <c r="G43" s="52" t="s">
        <v>186</v>
      </c>
      <c r="H43" s="75" t="s">
        <v>153</v>
      </c>
      <c r="I43" s="86"/>
      <c r="J43" s="86">
        <f>J51+J48+J47+J45+J44</f>
        <v>7</v>
      </c>
      <c r="K43" s="86">
        <f>K51+K48+K47+K45+K44</f>
        <v>57</v>
      </c>
    </row>
    <row r="44" spans="1:11" s="40" customFormat="1" ht="50.25" customHeight="1">
      <c r="A44" s="38"/>
      <c r="B44" s="38"/>
      <c r="C44" s="53" t="s">
        <v>146</v>
      </c>
      <c r="D44" s="243">
        <v>801</v>
      </c>
      <c r="E44" s="50" t="s">
        <v>131</v>
      </c>
      <c r="F44" s="50" t="s">
        <v>134</v>
      </c>
      <c r="G44" s="50" t="s">
        <v>186</v>
      </c>
      <c r="H44" s="55">
        <v>242</v>
      </c>
      <c r="I44" s="86"/>
      <c r="J44" s="86">
        <v>10.1</v>
      </c>
      <c r="K44" s="86">
        <v>10.1</v>
      </c>
    </row>
    <row r="45" spans="1:11" s="39" customFormat="1" ht="49.5" customHeight="1">
      <c r="A45" s="40"/>
      <c r="B45" s="40"/>
      <c r="C45" s="53" t="s">
        <v>148</v>
      </c>
      <c r="D45" s="243">
        <v>801</v>
      </c>
      <c r="E45" s="50" t="s">
        <v>131</v>
      </c>
      <c r="F45" s="50" t="s">
        <v>134</v>
      </c>
      <c r="G45" s="50" t="s">
        <v>186</v>
      </c>
      <c r="H45" s="55" t="s">
        <v>149</v>
      </c>
      <c r="I45" s="86">
        <v>0</v>
      </c>
      <c r="J45" s="86">
        <v>-10.1</v>
      </c>
      <c r="K45" s="111">
        <v>14.9</v>
      </c>
    </row>
    <row r="46" spans="1:11" s="38" customFormat="1" ht="33" hidden="1" customHeight="1">
      <c r="A46" s="39"/>
      <c r="B46" s="39"/>
      <c r="C46" s="53" t="s">
        <v>139</v>
      </c>
      <c r="D46" s="243">
        <v>801</v>
      </c>
      <c r="E46" s="50" t="s">
        <v>131</v>
      </c>
      <c r="F46" s="50" t="s">
        <v>134</v>
      </c>
      <c r="G46" s="50" t="s">
        <v>244</v>
      </c>
      <c r="H46" s="75" t="s">
        <v>153</v>
      </c>
      <c r="I46" s="86">
        <v>0</v>
      </c>
      <c r="J46" s="86">
        <v>0</v>
      </c>
      <c r="K46" s="111">
        <v>0</v>
      </c>
    </row>
    <row r="47" spans="1:11" s="38" customFormat="1" ht="39.75" customHeight="1">
      <c r="C47" s="53" t="s">
        <v>151</v>
      </c>
      <c r="D47" s="243">
        <v>801</v>
      </c>
      <c r="E47" s="50" t="s">
        <v>131</v>
      </c>
      <c r="F47" s="50" t="s">
        <v>134</v>
      </c>
      <c r="G47" s="50" t="s">
        <v>186</v>
      </c>
      <c r="H47" s="55">
        <v>851</v>
      </c>
      <c r="I47" s="86">
        <v>0</v>
      </c>
      <c r="J47" s="86">
        <v>-3</v>
      </c>
      <c r="K47" s="111">
        <v>9</v>
      </c>
    </row>
    <row r="48" spans="1:11" s="38" customFormat="1" ht="27.75" customHeight="1">
      <c r="C48" s="53" t="s">
        <v>152</v>
      </c>
      <c r="D48" s="243">
        <v>801</v>
      </c>
      <c r="E48" s="50" t="s">
        <v>131</v>
      </c>
      <c r="F48" s="50" t="s">
        <v>134</v>
      </c>
      <c r="G48" s="50" t="s">
        <v>186</v>
      </c>
      <c r="H48" s="55">
        <v>852</v>
      </c>
      <c r="I48" s="86">
        <v>0</v>
      </c>
      <c r="J48" s="86">
        <v>-5</v>
      </c>
      <c r="K48" s="111">
        <v>8</v>
      </c>
    </row>
    <row r="49" spans="3:11" s="38" customFormat="1" ht="28.5" hidden="1" customHeight="1">
      <c r="C49" s="53" t="s">
        <v>152</v>
      </c>
      <c r="D49" s="243">
        <v>801</v>
      </c>
      <c r="E49" s="50" t="s">
        <v>131</v>
      </c>
      <c r="F49" s="50" t="s">
        <v>134</v>
      </c>
      <c r="G49" s="50" t="s">
        <v>140</v>
      </c>
      <c r="H49" s="55">
        <v>853</v>
      </c>
      <c r="I49" s="86">
        <v>0</v>
      </c>
      <c r="J49" s="86"/>
      <c r="K49" s="111">
        <v>0</v>
      </c>
    </row>
    <row r="50" spans="3:11" s="38" customFormat="1" ht="28.5" hidden="1" customHeight="1">
      <c r="C50" s="53" t="s">
        <v>152</v>
      </c>
      <c r="D50" s="243">
        <v>801</v>
      </c>
      <c r="E50" s="50" t="s">
        <v>131</v>
      </c>
      <c r="F50" s="50" t="s">
        <v>134</v>
      </c>
      <c r="G50" s="50" t="s">
        <v>184</v>
      </c>
      <c r="H50" s="55">
        <v>853</v>
      </c>
      <c r="I50" s="86">
        <v>0</v>
      </c>
      <c r="J50" s="86"/>
      <c r="K50" s="111">
        <v>0</v>
      </c>
    </row>
    <row r="51" spans="3:11" s="38" customFormat="1" ht="28.5" customHeight="1">
      <c r="C51" s="53" t="s">
        <v>152</v>
      </c>
      <c r="D51" s="243">
        <v>801</v>
      </c>
      <c r="E51" s="50" t="s">
        <v>131</v>
      </c>
      <c r="F51" s="50" t="s">
        <v>134</v>
      </c>
      <c r="G51" s="50" t="s">
        <v>186</v>
      </c>
      <c r="H51" s="55">
        <v>853</v>
      </c>
      <c r="I51" s="86"/>
      <c r="J51" s="86">
        <v>15</v>
      </c>
      <c r="K51" s="111">
        <v>15</v>
      </c>
    </row>
    <row r="52" spans="3:11" s="38" customFormat="1" ht="28.5" customHeight="1">
      <c r="C52" s="53" t="s">
        <v>5</v>
      </c>
      <c r="D52" s="243">
        <v>801</v>
      </c>
      <c r="E52" s="50" t="s">
        <v>131</v>
      </c>
      <c r="F52" s="50" t="s">
        <v>134</v>
      </c>
      <c r="G52" s="50" t="s">
        <v>74</v>
      </c>
      <c r="H52" s="55">
        <v>870</v>
      </c>
      <c r="I52" s="86"/>
      <c r="J52" s="86">
        <v>-66.56</v>
      </c>
      <c r="K52" s="111">
        <v>0</v>
      </c>
    </row>
    <row r="53" spans="3:11" s="38" customFormat="1" ht="18" customHeight="1">
      <c r="C53" s="51" t="s">
        <v>135</v>
      </c>
      <c r="D53" s="243">
        <v>801</v>
      </c>
      <c r="E53" s="52" t="s">
        <v>133</v>
      </c>
      <c r="F53" s="76" t="s">
        <v>174</v>
      </c>
      <c r="G53" s="50" t="s">
        <v>204</v>
      </c>
      <c r="H53" s="76" t="s">
        <v>153</v>
      </c>
      <c r="I53" s="85">
        <v>0</v>
      </c>
      <c r="J53" s="85">
        <f>J54</f>
        <v>38.799999999999997</v>
      </c>
      <c r="K53" s="112">
        <f>K54</f>
        <v>92</v>
      </c>
    </row>
    <row r="54" spans="3:11" s="38" customFormat="1" ht="20.25" customHeight="1">
      <c r="C54" s="51" t="s">
        <v>113</v>
      </c>
      <c r="D54" s="243">
        <v>801</v>
      </c>
      <c r="E54" s="52" t="s">
        <v>133</v>
      </c>
      <c r="F54" s="52" t="s">
        <v>136</v>
      </c>
      <c r="G54" s="50" t="s">
        <v>205</v>
      </c>
      <c r="H54" s="76" t="s">
        <v>153</v>
      </c>
      <c r="I54" s="85">
        <v>0</v>
      </c>
      <c r="J54" s="85">
        <f>J55</f>
        <v>38.799999999999997</v>
      </c>
      <c r="K54" s="112">
        <f>K55</f>
        <v>92</v>
      </c>
    </row>
    <row r="55" spans="3:11" s="38" customFormat="1" ht="36" customHeight="1">
      <c r="C55" s="53" t="s">
        <v>141</v>
      </c>
      <c r="D55" s="243">
        <v>801</v>
      </c>
      <c r="E55" s="50" t="s">
        <v>133</v>
      </c>
      <c r="F55" s="50" t="s">
        <v>136</v>
      </c>
      <c r="G55" s="50" t="s">
        <v>142</v>
      </c>
      <c r="H55" s="75" t="s">
        <v>153</v>
      </c>
      <c r="I55" s="86">
        <v>0</v>
      </c>
      <c r="J55" s="86">
        <f>J56+J57</f>
        <v>38.799999999999997</v>
      </c>
      <c r="K55" s="111">
        <f>K56+K57</f>
        <v>92</v>
      </c>
    </row>
    <row r="56" spans="3:11" s="38" customFormat="1" ht="33.75" customHeight="1">
      <c r="C56" s="53" t="s">
        <v>143</v>
      </c>
      <c r="D56" s="243">
        <v>801</v>
      </c>
      <c r="E56" s="50" t="s">
        <v>133</v>
      </c>
      <c r="F56" s="50" t="s">
        <v>136</v>
      </c>
      <c r="G56" s="50" t="s">
        <v>142</v>
      </c>
      <c r="H56" s="55" t="s">
        <v>145</v>
      </c>
      <c r="I56" s="86">
        <v>0</v>
      </c>
      <c r="J56" s="86">
        <f>29.73</f>
        <v>29.73</v>
      </c>
      <c r="K56" s="111">
        <f>67.1+3.53</f>
        <v>70.63</v>
      </c>
    </row>
    <row r="57" spans="3:11" s="38" customFormat="1" ht="20.25" customHeight="1">
      <c r="C57" s="53" t="s">
        <v>144</v>
      </c>
      <c r="D57" s="243">
        <v>801</v>
      </c>
      <c r="E57" s="50" t="s">
        <v>133</v>
      </c>
      <c r="F57" s="50" t="s">
        <v>136</v>
      </c>
      <c r="G57" s="50" t="s">
        <v>142</v>
      </c>
      <c r="H57" s="55">
        <v>129</v>
      </c>
      <c r="I57" s="86">
        <v>0</v>
      </c>
      <c r="J57" s="86">
        <v>9.07</v>
      </c>
      <c r="K57" s="111">
        <f>20.3+1.07</f>
        <v>21.37</v>
      </c>
    </row>
    <row r="58" spans="3:11" s="38" customFormat="1" ht="49.5" hidden="1" customHeight="1">
      <c r="C58" s="53" t="s">
        <v>148</v>
      </c>
      <c r="D58" s="243">
        <v>801</v>
      </c>
      <c r="E58" s="50" t="s">
        <v>133</v>
      </c>
      <c r="F58" s="50" t="s">
        <v>136</v>
      </c>
      <c r="G58" s="50" t="s">
        <v>142</v>
      </c>
      <c r="H58" s="55">
        <v>244</v>
      </c>
      <c r="I58" s="86">
        <v>0</v>
      </c>
      <c r="J58" s="86">
        <v>0</v>
      </c>
      <c r="K58" s="111">
        <v>0</v>
      </c>
    </row>
    <row r="59" spans="3:11" s="38" customFormat="1" ht="34.5" hidden="1" customHeight="1">
      <c r="C59" s="51" t="s">
        <v>245</v>
      </c>
      <c r="D59" s="243">
        <v>801</v>
      </c>
      <c r="E59" s="75" t="s">
        <v>136</v>
      </c>
      <c r="F59" s="75" t="s">
        <v>240</v>
      </c>
      <c r="G59" s="52" t="s">
        <v>180</v>
      </c>
      <c r="H59" s="55"/>
      <c r="I59" s="86"/>
      <c r="J59" s="86">
        <v>0</v>
      </c>
      <c r="K59" s="111">
        <v>0</v>
      </c>
    </row>
    <row r="60" spans="3:11" s="38" customFormat="1" ht="25.5" customHeight="1">
      <c r="C60" s="51" t="s">
        <v>98</v>
      </c>
      <c r="D60" s="243">
        <v>801</v>
      </c>
      <c r="E60" s="75" t="s">
        <v>136</v>
      </c>
      <c r="F60" s="75" t="s">
        <v>233</v>
      </c>
      <c r="G60" s="52" t="s">
        <v>180</v>
      </c>
      <c r="H60" s="55">
        <v>0</v>
      </c>
      <c r="I60" s="86"/>
      <c r="J60" s="86">
        <f>J61+J65</f>
        <v>310.54000000000002</v>
      </c>
      <c r="K60" s="111">
        <f>K61</f>
        <v>370.54</v>
      </c>
    </row>
    <row r="61" spans="3:11" s="38" customFormat="1" ht="66.75" customHeight="1">
      <c r="C61" s="51" t="s">
        <v>9</v>
      </c>
      <c r="D61" s="243">
        <v>801</v>
      </c>
      <c r="E61" s="75" t="s">
        <v>136</v>
      </c>
      <c r="F61" s="75" t="s">
        <v>233</v>
      </c>
      <c r="G61" s="52" t="s">
        <v>180</v>
      </c>
      <c r="H61" s="55"/>
      <c r="I61" s="86"/>
      <c r="J61" s="86">
        <f>J62</f>
        <v>310.54000000000002</v>
      </c>
      <c r="K61" s="111">
        <f>K62</f>
        <v>370.54</v>
      </c>
    </row>
    <row r="62" spans="3:11" s="38" customFormat="1" ht="51" customHeight="1">
      <c r="C62" s="51" t="s">
        <v>235</v>
      </c>
      <c r="D62" s="243">
        <v>801</v>
      </c>
      <c r="E62" s="75" t="s">
        <v>136</v>
      </c>
      <c r="F62" s="75" t="s">
        <v>233</v>
      </c>
      <c r="G62" s="52" t="s">
        <v>31</v>
      </c>
      <c r="H62" s="75" t="s">
        <v>153</v>
      </c>
      <c r="I62" s="86"/>
      <c r="J62" s="86">
        <f>J63</f>
        <v>310.54000000000002</v>
      </c>
      <c r="K62" s="111">
        <f>K63+K65</f>
        <v>370.54</v>
      </c>
    </row>
    <row r="63" spans="3:11" s="38" customFormat="1" ht="49.5" customHeight="1">
      <c r="C63" s="51" t="s">
        <v>254</v>
      </c>
      <c r="D63" s="243">
        <v>801</v>
      </c>
      <c r="E63" s="75" t="s">
        <v>136</v>
      </c>
      <c r="F63" s="75" t="s">
        <v>233</v>
      </c>
      <c r="G63" s="52" t="s">
        <v>12</v>
      </c>
      <c r="H63" s="55">
        <v>0</v>
      </c>
      <c r="I63" s="86"/>
      <c r="J63" s="86">
        <f>J64</f>
        <v>310.54000000000002</v>
      </c>
      <c r="K63" s="111">
        <f>K64</f>
        <v>370.54</v>
      </c>
    </row>
    <row r="64" spans="3:11" s="38" customFormat="1" ht="54.75" customHeight="1">
      <c r="C64" s="53" t="s">
        <v>148</v>
      </c>
      <c r="D64" s="243">
        <v>801</v>
      </c>
      <c r="E64" s="75" t="s">
        <v>136</v>
      </c>
      <c r="F64" s="75" t="s">
        <v>233</v>
      </c>
      <c r="G64" s="52" t="s">
        <v>12</v>
      </c>
      <c r="H64" s="55">
        <v>244</v>
      </c>
      <c r="I64" s="86"/>
      <c r="J64" s="86">
        <v>310.54000000000002</v>
      </c>
      <c r="K64" s="111">
        <v>370.54</v>
      </c>
    </row>
    <row r="65" spans="3:13" s="38" customFormat="1" ht="67.5" hidden="1" customHeight="1">
      <c r="C65" s="53" t="s">
        <v>255</v>
      </c>
      <c r="D65" s="243">
        <v>801</v>
      </c>
      <c r="E65" s="75" t="s">
        <v>136</v>
      </c>
      <c r="F65" s="75" t="s">
        <v>233</v>
      </c>
      <c r="G65" s="52" t="s">
        <v>13</v>
      </c>
      <c r="H65" s="75" t="s">
        <v>153</v>
      </c>
      <c r="I65" s="86"/>
      <c r="J65" s="111">
        <f>J66</f>
        <v>0</v>
      </c>
      <c r="K65" s="111">
        <f>K66</f>
        <v>0</v>
      </c>
    </row>
    <row r="66" spans="3:13" s="38" customFormat="1" ht="54.75" hidden="1" customHeight="1">
      <c r="C66" s="53" t="s">
        <v>148</v>
      </c>
      <c r="D66" s="243">
        <v>801</v>
      </c>
      <c r="E66" s="75" t="s">
        <v>136</v>
      </c>
      <c r="F66" s="75" t="s">
        <v>233</v>
      </c>
      <c r="G66" s="52" t="s">
        <v>13</v>
      </c>
      <c r="H66" s="55">
        <v>244</v>
      </c>
      <c r="I66" s="86"/>
      <c r="J66" s="111">
        <v>0</v>
      </c>
      <c r="K66" s="111">
        <v>0</v>
      </c>
    </row>
    <row r="67" spans="3:13" s="38" customFormat="1" ht="35.25" customHeight="1">
      <c r="C67" s="51" t="s">
        <v>256</v>
      </c>
      <c r="D67" s="243">
        <v>801</v>
      </c>
      <c r="E67" s="75" t="s">
        <v>257</v>
      </c>
      <c r="F67" s="75" t="s">
        <v>258</v>
      </c>
      <c r="G67" s="52"/>
      <c r="H67" s="55"/>
      <c r="I67" s="86"/>
      <c r="J67" s="111">
        <f t="shared" ref="J67:K69" si="0">J68</f>
        <v>90</v>
      </c>
      <c r="K67" s="111">
        <f t="shared" si="0"/>
        <v>90</v>
      </c>
    </row>
    <row r="68" spans="3:13" s="38" customFormat="1" ht="115.5" customHeight="1">
      <c r="C68" s="51" t="s">
        <v>30</v>
      </c>
      <c r="D68" s="243">
        <v>801</v>
      </c>
      <c r="E68" s="75" t="s">
        <v>257</v>
      </c>
      <c r="F68" s="75" t="s">
        <v>258</v>
      </c>
      <c r="G68" s="52" t="s">
        <v>14</v>
      </c>
      <c r="H68" s="55"/>
      <c r="I68" s="86"/>
      <c r="J68" s="111">
        <f t="shared" si="0"/>
        <v>90</v>
      </c>
      <c r="K68" s="111">
        <f t="shared" si="0"/>
        <v>90</v>
      </c>
    </row>
    <row r="69" spans="3:13" s="38" customFormat="1" ht="51" customHeight="1">
      <c r="C69" s="51" t="s">
        <v>10</v>
      </c>
      <c r="D69" s="243">
        <v>801</v>
      </c>
      <c r="E69" s="75" t="s">
        <v>257</v>
      </c>
      <c r="F69" s="75" t="s">
        <v>258</v>
      </c>
      <c r="G69" s="100" t="s">
        <v>11</v>
      </c>
      <c r="H69" s="55"/>
      <c r="I69" s="86"/>
      <c r="J69" s="111">
        <f t="shared" si="0"/>
        <v>90</v>
      </c>
      <c r="K69" s="111">
        <f t="shared" si="0"/>
        <v>90</v>
      </c>
    </row>
    <row r="70" spans="3:13" s="38" customFormat="1" ht="53.25" customHeight="1">
      <c r="C70" s="53" t="s">
        <v>150</v>
      </c>
      <c r="D70" s="243">
        <v>801</v>
      </c>
      <c r="E70" s="75" t="s">
        <v>257</v>
      </c>
      <c r="F70" s="75" t="s">
        <v>258</v>
      </c>
      <c r="G70" s="100" t="s">
        <v>11</v>
      </c>
      <c r="H70" s="215">
        <v>244</v>
      </c>
      <c r="I70" s="86"/>
      <c r="J70" s="216">
        <v>90</v>
      </c>
      <c r="K70" s="216">
        <v>90</v>
      </c>
    </row>
    <row r="71" spans="3:13" s="38" customFormat="1" ht="20.25" customHeight="1">
      <c r="C71" s="54" t="s">
        <v>95</v>
      </c>
      <c r="D71" s="243">
        <v>801</v>
      </c>
      <c r="E71" s="52" t="s">
        <v>137</v>
      </c>
      <c r="F71" s="52" t="s">
        <v>136</v>
      </c>
      <c r="G71" s="52"/>
      <c r="H71" s="76"/>
      <c r="I71" s="85">
        <f>I74+I77+I82</f>
        <v>0</v>
      </c>
      <c r="J71" s="112">
        <f>J73+J77+J82</f>
        <v>-400.24</v>
      </c>
      <c r="K71" s="112">
        <f>K73+K77+K82</f>
        <v>768.9</v>
      </c>
      <c r="L71" s="89"/>
    </row>
    <row r="72" spans="3:13" s="38" customFormat="1" ht="48" customHeight="1">
      <c r="C72" s="54" t="s">
        <v>54</v>
      </c>
      <c r="D72" s="243">
        <v>801</v>
      </c>
      <c r="E72" s="75" t="s">
        <v>137</v>
      </c>
      <c r="F72" s="75" t="s">
        <v>136</v>
      </c>
      <c r="G72" s="52" t="s">
        <v>46</v>
      </c>
      <c r="H72" s="76" t="s">
        <v>153</v>
      </c>
      <c r="I72" s="85"/>
      <c r="J72" s="112">
        <f>J74+J78+J83</f>
        <v>156.75</v>
      </c>
      <c r="K72" s="112">
        <f>K71</f>
        <v>768.9</v>
      </c>
      <c r="L72" s="89"/>
    </row>
    <row r="73" spans="3:13" s="38" customFormat="1" ht="51" customHeight="1">
      <c r="C73" s="54" t="s">
        <v>51</v>
      </c>
      <c r="D73" s="243">
        <v>801</v>
      </c>
      <c r="E73" s="75" t="s">
        <v>137</v>
      </c>
      <c r="F73" s="75" t="s">
        <v>136</v>
      </c>
      <c r="G73" s="52" t="s">
        <v>15</v>
      </c>
      <c r="H73" s="76" t="s">
        <v>153</v>
      </c>
      <c r="I73" s="85"/>
      <c r="J73" s="85">
        <f>J74+J75</f>
        <v>13.600000000000023</v>
      </c>
      <c r="K73" s="112">
        <f>K74+K75</f>
        <v>375.64</v>
      </c>
    </row>
    <row r="74" spans="3:13" s="38" customFormat="1" ht="52.5" customHeight="1">
      <c r="C74" s="227" t="s">
        <v>150</v>
      </c>
      <c r="D74" s="243">
        <v>801</v>
      </c>
      <c r="E74" s="75" t="s">
        <v>137</v>
      </c>
      <c r="F74" s="75" t="s">
        <v>136</v>
      </c>
      <c r="G74" s="52" t="s">
        <v>16</v>
      </c>
      <c r="H74" s="75" t="s">
        <v>149</v>
      </c>
      <c r="I74" s="86">
        <v>0</v>
      </c>
      <c r="J74" s="111">
        <v>151.05000000000001</v>
      </c>
      <c r="K74" s="111">
        <v>264.45</v>
      </c>
    </row>
    <row r="75" spans="3:13" s="38" customFormat="1" ht="157.5" customHeight="1">
      <c r="C75" s="54" t="s">
        <v>415</v>
      </c>
      <c r="D75" s="243">
        <v>801</v>
      </c>
      <c r="E75" s="75" t="s">
        <v>137</v>
      </c>
      <c r="F75" s="75" t="s">
        <v>136</v>
      </c>
      <c r="G75" s="52" t="s">
        <v>15</v>
      </c>
      <c r="H75" s="75" t="s">
        <v>153</v>
      </c>
      <c r="I75" s="86">
        <v>0</v>
      </c>
      <c r="J75" s="86">
        <f>J76</f>
        <v>-137.44999999999999</v>
      </c>
      <c r="K75" s="111">
        <f>K76</f>
        <v>111.19</v>
      </c>
      <c r="M75" s="250"/>
    </row>
    <row r="76" spans="3:13" s="38" customFormat="1" ht="49.5" customHeight="1">
      <c r="C76" s="227" t="s">
        <v>288</v>
      </c>
      <c r="D76" s="243">
        <v>801</v>
      </c>
      <c r="E76" s="75" t="s">
        <v>137</v>
      </c>
      <c r="F76" s="75" t="s">
        <v>136</v>
      </c>
      <c r="G76" s="52" t="s">
        <v>15</v>
      </c>
      <c r="H76" s="75" t="s">
        <v>149</v>
      </c>
      <c r="I76" s="86"/>
      <c r="J76" s="86">
        <v>-137.44999999999999</v>
      </c>
      <c r="K76" s="111">
        <v>111.19</v>
      </c>
      <c r="L76" s="248"/>
    </row>
    <row r="77" spans="3:13" s="38" customFormat="1" ht="61.5" customHeight="1">
      <c r="C77" s="226" t="s">
        <v>58</v>
      </c>
      <c r="D77" s="243">
        <v>801</v>
      </c>
      <c r="E77" s="50" t="s">
        <v>137</v>
      </c>
      <c r="F77" s="50" t="s">
        <v>136</v>
      </c>
      <c r="G77" s="50" t="s">
        <v>60</v>
      </c>
      <c r="H77" s="75" t="s">
        <v>153</v>
      </c>
      <c r="I77" s="86">
        <f>I78+I79+I81</f>
        <v>0</v>
      </c>
      <c r="J77" s="86">
        <v>-415.1</v>
      </c>
      <c r="K77" s="111">
        <f>K78+K79+K81</f>
        <v>155.69999999999999</v>
      </c>
      <c r="M77" s="38" t="s">
        <v>56</v>
      </c>
    </row>
    <row r="78" spans="3:13" s="38" customFormat="1" ht="53.25" customHeight="1">
      <c r="C78" s="54" t="s">
        <v>59</v>
      </c>
      <c r="D78" s="243">
        <v>801</v>
      </c>
      <c r="E78" s="50" t="s">
        <v>137</v>
      </c>
      <c r="F78" s="50" t="s">
        <v>136</v>
      </c>
      <c r="G78" s="50" t="s">
        <v>34</v>
      </c>
      <c r="H78" s="55">
        <v>244</v>
      </c>
      <c r="I78" s="86">
        <v>0</v>
      </c>
      <c r="J78" s="86">
        <v>5.7</v>
      </c>
      <c r="K78" s="111">
        <v>155.69999999999999</v>
      </c>
    </row>
    <row r="79" spans="3:13" s="38" customFormat="1" ht="68.25" hidden="1" customHeight="1">
      <c r="C79" s="54" t="s">
        <v>193</v>
      </c>
      <c r="D79" s="243">
        <v>801</v>
      </c>
      <c r="E79" s="50" t="s">
        <v>137</v>
      </c>
      <c r="F79" s="50" t="s">
        <v>136</v>
      </c>
      <c r="G79" s="50" t="s">
        <v>263</v>
      </c>
      <c r="H79" s="55" t="s">
        <v>149</v>
      </c>
      <c r="I79" s="86">
        <v>0</v>
      </c>
      <c r="J79" s="86">
        <v>0</v>
      </c>
      <c r="K79" s="111">
        <v>0</v>
      </c>
    </row>
    <row r="80" spans="3:13" s="38" customFormat="1" ht="68.25" hidden="1" customHeight="1">
      <c r="C80" s="54" t="s">
        <v>63</v>
      </c>
      <c r="D80" s="243">
        <v>801</v>
      </c>
      <c r="E80" s="50" t="s">
        <v>137</v>
      </c>
      <c r="F80" s="50" t="s">
        <v>136</v>
      </c>
      <c r="G80" s="50" t="s">
        <v>61</v>
      </c>
      <c r="H80" s="55"/>
      <c r="I80" s="86"/>
      <c r="J80" s="86"/>
      <c r="K80" s="111"/>
    </row>
    <row r="81" spans="1:12" s="39" customFormat="1" ht="52.5" hidden="1" customHeight="1">
      <c r="A81" s="38"/>
      <c r="B81" s="38"/>
      <c r="C81" s="53" t="s">
        <v>62</v>
      </c>
      <c r="D81" s="243">
        <v>801</v>
      </c>
      <c r="E81" s="50" t="s">
        <v>137</v>
      </c>
      <c r="F81" s="50" t="s">
        <v>136</v>
      </c>
      <c r="G81" s="50" t="s">
        <v>61</v>
      </c>
      <c r="H81" s="55">
        <v>244</v>
      </c>
      <c r="I81" s="86">
        <v>0</v>
      </c>
      <c r="J81" s="86">
        <v>0</v>
      </c>
      <c r="K81" s="111">
        <v>0</v>
      </c>
    </row>
    <row r="82" spans="1:12" s="39" customFormat="1" ht="63" customHeight="1">
      <c r="C82" s="51" t="s">
        <v>49</v>
      </c>
      <c r="D82" s="243">
        <v>801</v>
      </c>
      <c r="E82" s="75" t="s">
        <v>137</v>
      </c>
      <c r="F82" s="75" t="s">
        <v>136</v>
      </c>
      <c r="G82" s="75" t="s">
        <v>17</v>
      </c>
      <c r="H82" s="76" t="s">
        <v>174</v>
      </c>
      <c r="I82" s="86">
        <f>I83+I87+I89+I91+I93</f>
        <v>0</v>
      </c>
      <c r="J82" s="123">
        <f>J85+J87+J96+J98+J89</f>
        <v>1.2599999999999909</v>
      </c>
      <c r="K82" s="123">
        <f>K85+K87+K96+K98+K89</f>
        <v>237.56000000000003</v>
      </c>
    </row>
    <row r="83" spans="1:12" s="39" customFormat="1" ht="69" hidden="1" customHeight="1">
      <c r="C83" s="54" t="s">
        <v>203</v>
      </c>
      <c r="D83" s="243">
        <v>801</v>
      </c>
      <c r="E83" s="75" t="s">
        <v>137</v>
      </c>
      <c r="F83" s="75" t="s">
        <v>136</v>
      </c>
      <c r="G83" s="75" t="s">
        <v>196</v>
      </c>
      <c r="H83" s="76" t="s">
        <v>153</v>
      </c>
      <c r="I83" s="86">
        <v>0</v>
      </c>
      <c r="J83" s="86"/>
      <c r="K83" s="111">
        <v>0</v>
      </c>
    </row>
    <row r="84" spans="1:12" s="39" customFormat="1" ht="46.5" hidden="1" customHeight="1">
      <c r="C84" s="54" t="s">
        <v>150</v>
      </c>
      <c r="D84" s="243">
        <v>801</v>
      </c>
      <c r="E84" s="75" t="s">
        <v>137</v>
      </c>
      <c r="F84" s="75" t="s">
        <v>136</v>
      </c>
      <c r="G84" s="75" t="s">
        <v>196</v>
      </c>
      <c r="H84" s="55">
        <v>244</v>
      </c>
      <c r="I84" s="86">
        <v>0</v>
      </c>
      <c r="J84" s="86"/>
      <c r="K84" s="111">
        <v>0</v>
      </c>
    </row>
    <row r="85" spans="1:12" s="39" customFormat="1" ht="37.5" hidden="1" customHeight="1">
      <c r="C85" s="54" t="s">
        <v>287</v>
      </c>
      <c r="D85" s="243">
        <v>801</v>
      </c>
      <c r="E85" s="75" t="s">
        <v>137</v>
      </c>
      <c r="F85" s="75" t="s">
        <v>136</v>
      </c>
      <c r="G85" s="75" t="s">
        <v>18</v>
      </c>
      <c r="H85" s="55">
        <v>0</v>
      </c>
      <c r="I85" s="86"/>
      <c r="J85" s="111">
        <f>J86</f>
        <v>0</v>
      </c>
      <c r="K85" s="111">
        <f>K86</f>
        <v>0</v>
      </c>
    </row>
    <row r="86" spans="1:12" s="39" customFormat="1" ht="78" hidden="1" customHeight="1">
      <c r="C86" s="54" t="s">
        <v>288</v>
      </c>
      <c r="D86" s="243">
        <v>801</v>
      </c>
      <c r="E86" s="75" t="s">
        <v>137</v>
      </c>
      <c r="F86" s="75" t="s">
        <v>136</v>
      </c>
      <c r="G86" s="75" t="s">
        <v>18</v>
      </c>
      <c r="H86" s="55">
        <v>244</v>
      </c>
      <c r="I86" s="86"/>
      <c r="J86" s="111">
        <v>0</v>
      </c>
      <c r="K86" s="86">
        <v>0</v>
      </c>
    </row>
    <row r="87" spans="1:12" s="39" customFormat="1" ht="39" customHeight="1">
      <c r="C87" s="51" t="s">
        <v>289</v>
      </c>
      <c r="D87" s="243">
        <v>801</v>
      </c>
      <c r="E87" s="75" t="s">
        <v>137</v>
      </c>
      <c r="F87" s="75" t="s">
        <v>136</v>
      </c>
      <c r="G87" s="75" t="s">
        <v>19</v>
      </c>
      <c r="H87" s="76" t="s">
        <v>153</v>
      </c>
      <c r="I87" s="86">
        <v>0</v>
      </c>
      <c r="J87" s="86">
        <f>J88</f>
        <v>-168.24</v>
      </c>
      <c r="K87" s="111">
        <f>K88</f>
        <v>68.060000000000031</v>
      </c>
    </row>
    <row r="88" spans="1:12" s="39" customFormat="1" ht="53.25" customHeight="1">
      <c r="C88" s="53" t="s">
        <v>150</v>
      </c>
      <c r="D88" s="243">
        <v>801</v>
      </c>
      <c r="E88" s="75" t="s">
        <v>137</v>
      </c>
      <c r="F88" s="75" t="s">
        <v>136</v>
      </c>
      <c r="G88" s="75" t="s">
        <v>19</v>
      </c>
      <c r="H88" s="55">
        <v>244</v>
      </c>
      <c r="I88" s="86">
        <v>0</v>
      </c>
      <c r="J88" s="86">
        <v>-168.24</v>
      </c>
      <c r="K88" s="111">
        <f>361.92-212.16+30.5-46.8-65.4</f>
        <v>68.060000000000031</v>
      </c>
    </row>
    <row r="89" spans="1:12" s="39" customFormat="1" ht="32.25" customHeight="1">
      <c r="C89" s="51" t="s">
        <v>64</v>
      </c>
      <c r="D89" s="243">
        <v>801</v>
      </c>
      <c r="E89" s="75" t="s">
        <v>137</v>
      </c>
      <c r="F89" s="75" t="s">
        <v>136</v>
      </c>
      <c r="G89" s="75" t="s">
        <v>20</v>
      </c>
      <c r="H89" s="76" t="s">
        <v>153</v>
      </c>
      <c r="I89" s="86">
        <f>I90</f>
        <v>0</v>
      </c>
      <c r="J89" s="86">
        <f>J90</f>
        <v>20</v>
      </c>
      <c r="K89" s="111">
        <f>K90</f>
        <v>20</v>
      </c>
    </row>
    <row r="90" spans="1:12" s="39" customFormat="1" ht="52.5" customHeight="1">
      <c r="C90" s="53" t="s">
        <v>150</v>
      </c>
      <c r="D90" s="243">
        <v>801</v>
      </c>
      <c r="E90" s="75" t="s">
        <v>137</v>
      </c>
      <c r="F90" s="75" t="s">
        <v>136</v>
      </c>
      <c r="G90" s="75" t="s">
        <v>20</v>
      </c>
      <c r="H90" s="55">
        <v>244</v>
      </c>
      <c r="I90" s="86">
        <v>0</v>
      </c>
      <c r="J90" s="86">
        <v>20</v>
      </c>
      <c r="K90" s="111">
        <v>20</v>
      </c>
    </row>
    <row r="91" spans="1:12" s="39" customFormat="1" ht="68.25" hidden="1" customHeight="1">
      <c r="C91" s="51" t="s">
        <v>206</v>
      </c>
      <c r="D91" s="243">
        <v>801</v>
      </c>
      <c r="E91" s="75" t="s">
        <v>137</v>
      </c>
      <c r="F91" s="75" t="s">
        <v>136</v>
      </c>
      <c r="G91" s="75" t="s">
        <v>21</v>
      </c>
      <c r="H91" s="76" t="s">
        <v>153</v>
      </c>
      <c r="I91" s="86">
        <v>0</v>
      </c>
      <c r="J91" s="86"/>
      <c r="K91" s="111">
        <v>0</v>
      </c>
    </row>
    <row r="92" spans="1:12" s="39" customFormat="1" ht="51.75" hidden="1" customHeight="1">
      <c r="C92" s="227" t="s">
        <v>150</v>
      </c>
      <c r="D92" s="243">
        <v>801</v>
      </c>
      <c r="E92" s="75" t="s">
        <v>137</v>
      </c>
      <c r="F92" s="75" t="s">
        <v>136</v>
      </c>
      <c r="G92" s="75" t="s">
        <v>21</v>
      </c>
      <c r="H92" s="55">
        <v>244</v>
      </c>
      <c r="I92" s="86">
        <v>0</v>
      </c>
      <c r="J92" s="86"/>
      <c r="K92" s="111">
        <v>0</v>
      </c>
    </row>
    <row r="93" spans="1:12" s="39" customFormat="1" ht="50.25" hidden="1" customHeight="1">
      <c r="C93" s="51" t="s">
        <v>208</v>
      </c>
      <c r="D93" s="243">
        <v>801</v>
      </c>
      <c r="E93" s="75" t="s">
        <v>137</v>
      </c>
      <c r="F93" s="75" t="s">
        <v>136</v>
      </c>
      <c r="G93" s="75" t="s">
        <v>199</v>
      </c>
      <c r="H93" s="76" t="s">
        <v>153</v>
      </c>
      <c r="I93" s="86">
        <v>0</v>
      </c>
      <c r="J93" s="86"/>
      <c r="K93" s="111">
        <v>0</v>
      </c>
    </row>
    <row r="94" spans="1:12" s="39" customFormat="1" ht="50.25" hidden="1" customHeight="1">
      <c r="C94" s="51" t="s">
        <v>150</v>
      </c>
      <c r="D94" s="243">
        <v>801</v>
      </c>
      <c r="E94" s="75" t="s">
        <v>137</v>
      </c>
      <c r="F94" s="75" t="s">
        <v>136</v>
      </c>
      <c r="G94" s="75" t="s">
        <v>199</v>
      </c>
      <c r="H94" s="55">
        <v>244</v>
      </c>
      <c r="I94" s="86">
        <v>0</v>
      </c>
      <c r="J94" s="86"/>
      <c r="K94" s="111">
        <v>0</v>
      </c>
    </row>
    <row r="95" spans="1:12" s="39" customFormat="1" ht="38.25" hidden="1" customHeight="1">
      <c r="C95" s="91" t="s">
        <v>124</v>
      </c>
      <c r="D95" s="243">
        <v>801</v>
      </c>
      <c r="E95" s="75">
        <v>14</v>
      </c>
      <c r="F95" s="75" t="s">
        <v>136</v>
      </c>
      <c r="G95" s="55" t="s">
        <v>175</v>
      </c>
      <c r="H95" s="55">
        <v>540</v>
      </c>
      <c r="I95" s="86">
        <v>0</v>
      </c>
      <c r="J95" s="86"/>
      <c r="K95" s="111">
        <v>0</v>
      </c>
      <c r="L95" s="47"/>
    </row>
    <row r="96" spans="1:12" s="39" customFormat="1" ht="77.25" customHeight="1">
      <c r="C96" s="254" t="s">
        <v>206</v>
      </c>
      <c r="D96" s="243">
        <v>801</v>
      </c>
      <c r="E96" s="75" t="s">
        <v>137</v>
      </c>
      <c r="F96" s="75" t="s">
        <v>136</v>
      </c>
      <c r="G96" s="75" t="s">
        <v>21</v>
      </c>
      <c r="H96" s="75" t="s">
        <v>153</v>
      </c>
      <c r="I96" s="86"/>
      <c r="J96" s="86">
        <f>J97</f>
        <v>141</v>
      </c>
      <c r="K96" s="111">
        <f>K97</f>
        <v>141</v>
      </c>
      <c r="L96" s="47"/>
    </row>
    <row r="97" spans="1:12" s="39" customFormat="1" ht="52.5" customHeight="1">
      <c r="C97" s="53" t="s">
        <v>150</v>
      </c>
      <c r="D97" s="243">
        <v>801</v>
      </c>
      <c r="E97" s="75" t="s">
        <v>137</v>
      </c>
      <c r="F97" s="75" t="s">
        <v>136</v>
      </c>
      <c r="G97" s="75" t="s">
        <v>21</v>
      </c>
      <c r="H97" s="55">
        <v>244</v>
      </c>
      <c r="I97" s="86"/>
      <c r="J97" s="86">
        <v>141</v>
      </c>
      <c r="K97" s="111">
        <v>141</v>
      </c>
      <c r="L97" s="47"/>
    </row>
    <row r="98" spans="1:12" s="39" customFormat="1" ht="37.5" customHeight="1">
      <c r="C98" s="51" t="s">
        <v>65</v>
      </c>
      <c r="D98" s="243">
        <v>801</v>
      </c>
      <c r="E98" s="75" t="s">
        <v>137</v>
      </c>
      <c r="F98" s="75" t="s">
        <v>136</v>
      </c>
      <c r="G98" s="75" t="s">
        <v>22</v>
      </c>
      <c r="H98" s="55"/>
      <c r="I98" s="86"/>
      <c r="J98" s="86">
        <f>J99</f>
        <v>8.5</v>
      </c>
      <c r="K98" s="111">
        <f>K99</f>
        <v>8.5</v>
      </c>
      <c r="L98" s="47"/>
    </row>
    <row r="99" spans="1:12" s="39" customFormat="1" ht="53.25" customHeight="1">
      <c r="C99" s="53" t="s">
        <v>150</v>
      </c>
      <c r="D99" s="243">
        <v>801</v>
      </c>
      <c r="E99" s="75" t="s">
        <v>137</v>
      </c>
      <c r="F99" s="75" t="s">
        <v>136</v>
      </c>
      <c r="G99" s="75" t="s">
        <v>22</v>
      </c>
      <c r="H99" s="55">
        <v>244</v>
      </c>
      <c r="I99" s="86"/>
      <c r="J99" s="86">
        <v>8.5</v>
      </c>
      <c r="K99" s="111">
        <v>8.5</v>
      </c>
      <c r="L99" s="47"/>
    </row>
    <row r="100" spans="1:12" s="39" customFormat="1" ht="60.75" hidden="1" customHeight="1">
      <c r="C100" s="51" t="s">
        <v>279</v>
      </c>
      <c r="D100" s="243">
        <v>801</v>
      </c>
      <c r="E100" s="75" t="s">
        <v>277</v>
      </c>
      <c r="F100" s="75" t="s">
        <v>131</v>
      </c>
      <c r="G100" s="75" t="s">
        <v>280</v>
      </c>
      <c r="H100" s="55"/>
      <c r="I100" s="86"/>
      <c r="J100" s="86">
        <v>0</v>
      </c>
      <c r="K100" s="111">
        <v>0</v>
      </c>
      <c r="L100" s="47"/>
    </row>
    <row r="101" spans="1:12" s="39" customFormat="1" ht="52.5" hidden="1" customHeight="1">
      <c r="C101" s="51" t="s">
        <v>278</v>
      </c>
      <c r="D101" s="243">
        <v>801</v>
      </c>
      <c r="E101" s="75" t="s">
        <v>277</v>
      </c>
      <c r="F101" s="75" t="s">
        <v>131</v>
      </c>
      <c r="G101" s="75" t="s">
        <v>280</v>
      </c>
      <c r="H101" s="55"/>
      <c r="I101" s="86"/>
      <c r="J101" s="86">
        <v>0</v>
      </c>
      <c r="K101" s="111">
        <v>0</v>
      </c>
      <c r="L101" s="47"/>
    </row>
    <row r="102" spans="1:12" s="39" customFormat="1" ht="88.5" hidden="1" customHeight="1">
      <c r="C102" s="51" t="s">
        <v>281</v>
      </c>
      <c r="D102" s="243">
        <v>801</v>
      </c>
      <c r="E102" s="75" t="s">
        <v>277</v>
      </c>
      <c r="F102" s="75" t="s">
        <v>131</v>
      </c>
      <c r="G102" s="75" t="s">
        <v>282</v>
      </c>
      <c r="H102" s="55"/>
      <c r="I102" s="86"/>
      <c r="J102" s="86">
        <v>0</v>
      </c>
      <c r="K102" s="111">
        <v>0</v>
      </c>
      <c r="L102" s="47"/>
    </row>
    <row r="103" spans="1:12" s="39" customFormat="1" ht="88.5" hidden="1" customHeight="1">
      <c r="C103" s="51" t="s">
        <v>150</v>
      </c>
      <c r="D103" s="243">
        <v>801</v>
      </c>
      <c r="E103" s="75" t="s">
        <v>277</v>
      </c>
      <c r="F103" s="75" t="s">
        <v>131</v>
      </c>
      <c r="G103" s="75" t="s">
        <v>282</v>
      </c>
      <c r="H103" s="55">
        <v>244</v>
      </c>
      <c r="I103" s="86"/>
      <c r="J103" s="86">
        <v>0</v>
      </c>
      <c r="K103" s="111">
        <v>0</v>
      </c>
      <c r="L103" s="47"/>
    </row>
    <row r="104" spans="1:12" s="39" customFormat="1" ht="88.5" hidden="1" customHeight="1">
      <c r="C104" s="51" t="s">
        <v>284</v>
      </c>
      <c r="D104" s="243">
        <v>801</v>
      </c>
      <c r="E104" s="75" t="s">
        <v>277</v>
      </c>
      <c r="F104" s="75" t="s">
        <v>131</v>
      </c>
      <c r="G104" s="75" t="s">
        <v>283</v>
      </c>
      <c r="H104" s="55"/>
      <c r="I104" s="86"/>
      <c r="J104" s="86">
        <v>0</v>
      </c>
      <c r="K104" s="111">
        <v>0</v>
      </c>
      <c r="L104" s="47"/>
    </row>
    <row r="105" spans="1:12" s="39" customFormat="1" ht="88.5" hidden="1" customHeight="1">
      <c r="C105" s="51" t="s">
        <v>150</v>
      </c>
      <c r="D105" s="243">
        <v>801</v>
      </c>
      <c r="E105" s="75" t="s">
        <v>277</v>
      </c>
      <c r="F105" s="75" t="s">
        <v>131</v>
      </c>
      <c r="G105" s="75" t="s">
        <v>283</v>
      </c>
      <c r="H105" s="55">
        <v>244</v>
      </c>
      <c r="I105" s="86"/>
      <c r="J105" s="86">
        <v>0</v>
      </c>
      <c r="K105" s="111">
        <v>0</v>
      </c>
      <c r="L105" s="47"/>
    </row>
    <row r="106" spans="1:12" s="39" customFormat="1" ht="38.25" customHeight="1">
      <c r="C106" s="91" t="s">
        <v>266</v>
      </c>
      <c r="D106" s="243">
        <v>801</v>
      </c>
      <c r="E106" s="75" t="s">
        <v>233</v>
      </c>
      <c r="F106" s="75" t="s">
        <v>136</v>
      </c>
      <c r="G106" s="55"/>
      <c r="H106" s="55"/>
      <c r="I106" s="86"/>
      <c r="J106" s="86">
        <v>12</v>
      </c>
      <c r="K106" s="111">
        <f>K107</f>
        <v>12</v>
      </c>
      <c r="L106" s="47"/>
    </row>
    <row r="107" spans="1:12" s="39" customFormat="1" ht="83.25" customHeight="1">
      <c r="C107" s="255" t="s">
        <v>286</v>
      </c>
      <c r="D107" s="243">
        <v>801</v>
      </c>
      <c r="E107" s="75" t="s">
        <v>233</v>
      </c>
      <c r="F107" s="75" t="s">
        <v>136</v>
      </c>
      <c r="G107" s="55" t="s">
        <v>269</v>
      </c>
      <c r="H107" s="75" t="s">
        <v>153</v>
      </c>
      <c r="I107" s="86"/>
      <c r="J107" s="86">
        <f>J108</f>
        <v>12</v>
      </c>
      <c r="K107" s="111">
        <f>K108</f>
        <v>12</v>
      </c>
      <c r="L107" s="47"/>
    </row>
    <row r="108" spans="1:12" s="39" customFormat="1" ht="33" customHeight="1">
      <c r="C108" s="91" t="s">
        <v>268</v>
      </c>
      <c r="D108" s="243">
        <v>801</v>
      </c>
      <c r="E108" s="75" t="s">
        <v>233</v>
      </c>
      <c r="F108" s="75" t="s">
        <v>136</v>
      </c>
      <c r="G108" s="55" t="s">
        <v>269</v>
      </c>
      <c r="H108" s="55">
        <v>360</v>
      </c>
      <c r="I108" s="86"/>
      <c r="J108" s="111">
        <v>12</v>
      </c>
      <c r="K108" s="111">
        <v>12</v>
      </c>
      <c r="L108" s="47"/>
    </row>
    <row r="109" spans="1:12" ht="18.75">
      <c r="A109" s="39"/>
      <c r="B109" s="39"/>
      <c r="C109" s="305" t="s">
        <v>94</v>
      </c>
      <c r="D109" s="305"/>
      <c r="E109" s="305"/>
      <c r="F109" s="305"/>
      <c r="G109" s="305"/>
      <c r="H109" s="305"/>
      <c r="I109" s="87" t="e">
        <f>I71+I53+I36+I22</f>
        <v>#REF!</v>
      </c>
      <c r="J109" s="117">
        <f>J7+J53+J71+J95+J60+J106+J67+AR131+J100</f>
        <v>-114.19999999999999</v>
      </c>
      <c r="K109" s="118">
        <f>K7+K53+K71+K95+K60+K67+K106+K100</f>
        <v>2912.04</v>
      </c>
      <c r="L109" s="249"/>
    </row>
    <row r="110" spans="1:12" ht="18.75">
      <c r="C110" s="41"/>
      <c r="D110" s="41"/>
      <c r="E110" s="42"/>
      <c r="F110" s="42"/>
      <c r="G110" s="42"/>
      <c r="H110" s="42"/>
      <c r="I110" s="42"/>
      <c r="J110" s="84"/>
      <c r="K110" s="81"/>
    </row>
    <row r="111" spans="1:12" ht="18.75">
      <c r="C111" s="41"/>
      <c r="D111" s="41"/>
      <c r="E111" s="42"/>
      <c r="F111" s="42"/>
      <c r="G111" s="42"/>
      <c r="H111" s="42"/>
      <c r="I111" s="84"/>
      <c r="J111" s="84"/>
      <c r="K111" s="81"/>
    </row>
    <row r="112" spans="1:12" ht="18.75">
      <c r="C112" s="301"/>
      <c r="D112" s="301"/>
      <c r="E112" s="301"/>
      <c r="F112" s="301"/>
      <c r="G112" s="301"/>
      <c r="H112" s="301"/>
      <c r="I112" s="301"/>
      <c r="J112" s="301"/>
      <c r="K112" s="301"/>
      <c r="L112" s="102"/>
    </row>
  </sheetData>
  <mergeCells count="5">
    <mergeCell ref="C112:K112"/>
    <mergeCell ref="G1:K1"/>
    <mergeCell ref="C2:K2"/>
    <mergeCell ref="H3:K3"/>
    <mergeCell ref="C109:H109"/>
  </mergeCells>
  <phoneticPr fontId="3" type="noConversion"/>
  <pageMargins left="0" right="0.19685039370078741" top="0.55118110236220474" bottom="0.39370078740157483" header="0.31496062992125984" footer="0.39370078740157483"/>
  <pageSetup paperSize="9" scale="72" fitToHeight="2" orientation="portrait" r:id="rId1"/>
  <headerFooter alignWithMargins="0"/>
  <colBreaks count="1" manualBreakCount="1">
    <brk id="11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opLeftCell="B27" workbookViewId="0">
      <selection activeCell="J76" sqref="J76"/>
    </sheetView>
  </sheetViews>
  <sheetFormatPr defaultRowHeight="12.75"/>
  <cols>
    <col min="1" max="1" width="0" style="16" hidden="1" customWidth="1"/>
    <col min="2" max="2" width="43.5703125" style="14" customWidth="1"/>
    <col min="3" max="3" width="13.7109375" style="14" customWidth="1"/>
    <col min="4" max="5" width="12.42578125" style="15" customWidth="1"/>
    <col min="6" max="6" width="16.28515625" style="15" customWidth="1"/>
    <col min="7" max="7" width="12.42578125" style="15" customWidth="1"/>
    <col min="8" max="8" width="15" style="15" customWidth="1"/>
    <col min="9" max="9" width="15.5703125" style="15" customWidth="1"/>
    <col min="10" max="10" width="13.85546875" style="82" customWidth="1"/>
    <col min="11" max="11" width="12.42578125" style="16" customWidth="1"/>
    <col min="12" max="12" width="16.140625" style="16" bestFit="1" customWidth="1"/>
    <col min="13" max="13" width="9.140625" style="16"/>
    <col min="14" max="14" width="13.85546875" style="16" bestFit="1" customWidth="1"/>
    <col min="15" max="15" width="16.140625" style="16" bestFit="1" customWidth="1"/>
    <col min="16" max="16384" width="9.140625" style="16"/>
  </cols>
  <sheetData>
    <row r="1" spans="1:12" ht="101.25" customHeight="1">
      <c r="F1" s="302" t="s">
        <v>539</v>
      </c>
      <c r="G1" s="302"/>
      <c r="H1" s="302"/>
      <c r="I1" s="302"/>
      <c r="J1" s="302"/>
    </row>
    <row r="2" spans="1:12" s="29" customFormat="1" ht="57" customHeight="1">
      <c r="B2" s="294" t="s">
        <v>84</v>
      </c>
      <c r="C2" s="294"/>
      <c r="D2" s="294"/>
      <c r="E2" s="294"/>
      <c r="F2" s="294"/>
      <c r="G2" s="294"/>
      <c r="H2" s="294"/>
      <c r="I2" s="294"/>
      <c r="J2" s="294"/>
    </row>
    <row r="3" spans="1:12" s="19" customFormat="1" ht="15.75">
      <c r="B3" s="17"/>
      <c r="C3" s="17"/>
      <c r="D3" s="17"/>
      <c r="E3" s="17"/>
      <c r="F3" s="18"/>
      <c r="G3" s="297" t="s">
        <v>105</v>
      </c>
      <c r="H3" s="297"/>
      <c r="I3" s="297"/>
      <c r="J3" s="297"/>
    </row>
    <row r="4" spans="1:12" s="37" customFormat="1" ht="120" customHeight="1">
      <c r="B4" s="44" t="s">
        <v>106</v>
      </c>
      <c r="C4" s="44" t="s">
        <v>239</v>
      </c>
      <c r="D4" s="83" t="s">
        <v>127</v>
      </c>
      <c r="E4" s="83" t="s">
        <v>185</v>
      </c>
      <c r="F4" s="83" t="s">
        <v>128</v>
      </c>
      <c r="G4" s="83" t="s">
        <v>129</v>
      </c>
      <c r="H4" s="83" t="s">
        <v>520</v>
      </c>
      <c r="I4" s="78" t="s">
        <v>29</v>
      </c>
      <c r="J4" s="78" t="s">
        <v>365</v>
      </c>
    </row>
    <row r="5" spans="1:12" s="46" customFormat="1" ht="15.75">
      <c r="B5" s="45">
        <v>1</v>
      </c>
      <c r="C5" s="45">
        <v>2</v>
      </c>
      <c r="D5" s="43" t="s">
        <v>107</v>
      </c>
      <c r="E5" s="43" t="s">
        <v>108</v>
      </c>
      <c r="F5" s="43" t="s">
        <v>109</v>
      </c>
      <c r="G5" s="43" t="s">
        <v>237</v>
      </c>
      <c r="H5" s="43" t="s">
        <v>270</v>
      </c>
      <c r="I5" s="43" t="s">
        <v>238</v>
      </c>
      <c r="J5" s="43" t="s">
        <v>330</v>
      </c>
    </row>
    <row r="6" spans="1:12" s="46" customFormat="1" ht="63">
      <c r="B6" s="243" t="s">
        <v>241</v>
      </c>
      <c r="C6" s="252">
        <v>801</v>
      </c>
      <c r="D6" s="43"/>
      <c r="E6" s="43"/>
      <c r="F6" s="43"/>
      <c r="G6" s="43"/>
      <c r="H6" s="43"/>
      <c r="I6" s="43"/>
      <c r="J6" s="43"/>
    </row>
    <row r="7" spans="1:12" s="38" customFormat="1" ht="27" customHeight="1">
      <c r="B7" s="51" t="s">
        <v>132</v>
      </c>
      <c r="C7" s="252">
        <v>801</v>
      </c>
      <c r="D7" s="52" t="s">
        <v>131</v>
      </c>
      <c r="E7" s="76"/>
      <c r="F7" s="76"/>
      <c r="G7" s="76"/>
      <c r="H7" s="79">
        <f>H20+H19+H8+H13</f>
        <v>-136.93999999999997</v>
      </c>
      <c r="I7" s="79">
        <f>I20+I19+I8+I13</f>
        <v>1635.46</v>
      </c>
      <c r="J7" s="79">
        <f>J20+J19+J8+J13</f>
        <v>1702</v>
      </c>
      <c r="L7" s="89"/>
    </row>
    <row r="8" spans="1:12" s="38" customFormat="1" ht="63">
      <c r="B8" s="51" t="s">
        <v>102</v>
      </c>
      <c r="C8" s="252">
        <v>801</v>
      </c>
      <c r="D8" s="76" t="s">
        <v>131</v>
      </c>
      <c r="E8" s="76" t="s">
        <v>133</v>
      </c>
      <c r="F8" s="76"/>
      <c r="G8" s="76"/>
      <c r="H8" s="213">
        <f t="shared" ref="H8:J9" si="0">H9</f>
        <v>16.3</v>
      </c>
      <c r="I8" s="79">
        <f t="shared" si="0"/>
        <v>505.7</v>
      </c>
      <c r="J8" s="79">
        <f t="shared" si="0"/>
        <v>505.7</v>
      </c>
    </row>
    <row r="9" spans="1:12" s="38" customFormat="1" ht="78.75">
      <c r="B9" s="51" t="s">
        <v>212</v>
      </c>
      <c r="C9" s="252">
        <v>801</v>
      </c>
      <c r="D9" s="76" t="s">
        <v>131</v>
      </c>
      <c r="E9" s="76" t="s">
        <v>133</v>
      </c>
      <c r="F9" s="76" t="s">
        <v>216</v>
      </c>
      <c r="G9" s="76" t="s">
        <v>153</v>
      </c>
      <c r="H9" s="213">
        <f t="shared" si="0"/>
        <v>16.3</v>
      </c>
      <c r="I9" s="79">
        <f t="shared" si="0"/>
        <v>505.7</v>
      </c>
      <c r="J9" s="79">
        <f t="shared" si="0"/>
        <v>505.7</v>
      </c>
    </row>
    <row r="10" spans="1:12" s="38" customFormat="1" ht="63">
      <c r="B10" s="209" t="s">
        <v>0</v>
      </c>
      <c r="C10" s="252">
        <v>801</v>
      </c>
      <c r="D10" s="76" t="s">
        <v>131</v>
      </c>
      <c r="E10" s="76" t="s">
        <v>133</v>
      </c>
      <c r="F10" s="76" t="s">
        <v>1</v>
      </c>
      <c r="G10" s="76" t="s">
        <v>153</v>
      </c>
      <c r="H10" s="213">
        <f>H11+H12</f>
        <v>16.3</v>
      </c>
      <c r="I10" s="79">
        <f>I11+I12</f>
        <v>505.7</v>
      </c>
      <c r="J10" s="79">
        <f>J11+J12</f>
        <v>505.7</v>
      </c>
    </row>
    <row r="11" spans="1:12" s="38" customFormat="1" ht="31.5">
      <c r="B11" s="209" t="s">
        <v>143</v>
      </c>
      <c r="C11" s="252">
        <v>801</v>
      </c>
      <c r="D11" s="76" t="s">
        <v>131</v>
      </c>
      <c r="E11" s="76" t="s">
        <v>133</v>
      </c>
      <c r="F11" s="76" t="s">
        <v>1</v>
      </c>
      <c r="G11" s="76" t="s">
        <v>145</v>
      </c>
      <c r="H11" s="76" t="s">
        <v>75</v>
      </c>
      <c r="I11" s="79">
        <v>388.4</v>
      </c>
      <c r="J11" s="79">
        <v>388.4</v>
      </c>
    </row>
    <row r="12" spans="1:12" s="38" customFormat="1" ht="60.75" customHeight="1">
      <c r="B12" s="209" t="s">
        <v>214</v>
      </c>
      <c r="C12" s="252">
        <v>801</v>
      </c>
      <c r="D12" s="76" t="s">
        <v>131</v>
      </c>
      <c r="E12" s="76" t="s">
        <v>133</v>
      </c>
      <c r="F12" s="76" t="s">
        <v>1</v>
      </c>
      <c r="G12" s="76" t="s">
        <v>213</v>
      </c>
      <c r="H12" s="76" t="s">
        <v>76</v>
      </c>
      <c r="I12" s="79">
        <v>117.3</v>
      </c>
      <c r="J12" s="79">
        <v>117.3</v>
      </c>
    </row>
    <row r="13" spans="1:12" s="38" customFormat="1" ht="31.5" hidden="1">
      <c r="B13" s="51" t="s">
        <v>210</v>
      </c>
      <c r="C13" s="252">
        <v>801</v>
      </c>
      <c r="D13" s="76" t="s">
        <v>131</v>
      </c>
      <c r="E13" s="76" t="s">
        <v>215</v>
      </c>
      <c r="F13" s="76"/>
      <c r="G13" s="76"/>
      <c r="H13" s="76"/>
      <c r="I13" s="79">
        <f>I14</f>
        <v>0</v>
      </c>
      <c r="J13" s="79">
        <f>J14</f>
        <v>0</v>
      </c>
    </row>
    <row r="14" spans="1:12" s="38" customFormat="1" ht="78.75" hidden="1">
      <c r="B14" s="51" t="s">
        <v>212</v>
      </c>
      <c r="C14" s="252">
        <v>801</v>
      </c>
      <c r="D14" s="76" t="s">
        <v>131</v>
      </c>
      <c r="E14" s="76" t="s">
        <v>215</v>
      </c>
      <c r="F14" s="76" t="s">
        <v>220</v>
      </c>
      <c r="G14" s="76" t="s">
        <v>153</v>
      </c>
      <c r="H14" s="76"/>
      <c r="I14" s="79">
        <f>I15+I16</f>
        <v>0</v>
      </c>
      <c r="J14" s="79">
        <f>J15+J16</f>
        <v>0</v>
      </c>
    </row>
    <row r="15" spans="1:12" s="38" customFormat="1" ht="31.5" hidden="1">
      <c r="A15" s="51"/>
      <c r="B15" s="51" t="s">
        <v>2</v>
      </c>
      <c r="C15" s="252">
        <v>801</v>
      </c>
      <c r="D15" s="76" t="s">
        <v>131</v>
      </c>
      <c r="E15" s="76" t="s">
        <v>215</v>
      </c>
      <c r="F15" s="76" t="s">
        <v>219</v>
      </c>
      <c r="G15" s="76" t="s">
        <v>217</v>
      </c>
      <c r="H15" s="76"/>
      <c r="I15" s="79">
        <v>0</v>
      </c>
      <c r="J15" s="79">
        <v>0</v>
      </c>
    </row>
    <row r="16" spans="1:12" s="38" customFormat="1" ht="31.5" hidden="1">
      <c r="B16" s="51" t="s">
        <v>3</v>
      </c>
      <c r="C16" s="252">
        <v>801</v>
      </c>
      <c r="D16" s="76" t="s">
        <v>131</v>
      </c>
      <c r="E16" s="76" t="s">
        <v>215</v>
      </c>
      <c r="F16" s="76" t="s">
        <v>218</v>
      </c>
      <c r="G16" s="76" t="s">
        <v>217</v>
      </c>
      <c r="H16" s="76"/>
      <c r="I16" s="79">
        <v>0</v>
      </c>
      <c r="J16" s="79">
        <v>0</v>
      </c>
    </row>
    <row r="17" spans="1:11" s="38" customFormat="1" ht="18">
      <c r="B17" s="51" t="s">
        <v>176</v>
      </c>
      <c r="C17" s="252">
        <v>801</v>
      </c>
      <c r="D17" s="76" t="s">
        <v>131</v>
      </c>
      <c r="E17" s="76" t="s">
        <v>179</v>
      </c>
      <c r="F17" s="76" t="s">
        <v>180</v>
      </c>
      <c r="G17" s="76" t="s">
        <v>153</v>
      </c>
      <c r="H17" s="76" t="s">
        <v>329</v>
      </c>
      <c r="I17" s="79">
        <f>I18</f>
        <v>48.9</v>
      </c>
      <c r="J17" s="79">
        <f>J18</f>
        <v>50.5</v>
      </c>
    </row>
    <row r="18" spans="1:11" s="38" customFormat="1" ht="81.75" customHeight="1">
      <c r="A18" s="39"/>
      <c r="B18" s="53" t="s">
        <v>37</v>
      </c>
      <c r="C18" s="252">
        <v>801</v>
      </c>
      <c r="D18" s="75" t="s">
        <v>131</v>
      </c>
      <c r="E18" s="75" t="s">
        <v>179</v>
      </c>
      <c r="F18" s="75" t="s">
        <v>181</v>
      </c>
      <c r="G18" s="75" t="s">
        <v>153</v>
      </c>
      <c r="H18" s="75" t="s">
        <v>329</v>
      </c>
      <c r="I18" s="80">
        <f>I19</f>
        <v>48.9</v>
      </c>
      <c r="J18" s="80">
        <f>J19</f>
        <v>50.5</v>
      </c>
      <c r="K18" s="89"/>
    </row>
    <row r="19" spans="1:11" s="38" customFormat="1" ht="18">
      <c r="A19" s="39"/>
      <c r="B19" s="53" t="s">
        <v>224</v>
      </c>
      <c r="C19" s="252">
        <v>801</v>
      </c>
      <c r="D19" s="75" t="s">
        <v>131</v>
      </c>
      <c r="E19" s="75" t="s">
        <v>179</v>
      </c>
      <c r="F19" s="75" t="s">
        <v>181</v>
      </c>
      <c r="G19" s="55">
        <v>870</v>
      </c>
      <c r="H19" s="55">
        <v>-2.6</v>
      </c>
      <c r="I19" s="80">
        <v>48.9</v>
      </c>
      <c r="J19" s="80">
        <v>50.5</v>
      </c>
    </row>
    <row r="20" spans="1:11" s="38" customFormat="1" ht="24" customHeight="1">
      <c r="B20" s="51" t="s">
        <v>101</v>
      </c>
      <c r="C20" s="252">
        <v>801</v>
      </c>
      <c r="D20" s="52" t="s">
        <v>131</v>
      </c>
      <c r="E20" s="52" t="s">
        <v>134</v>
      </c>
      <c r="F20" s="76"/>
      <c r="G20" s="76"/>
      <c r="H20" s="79">
        <f>H21+H25+H43+H41+H42+H32</f>
        <v>-150.63999999999999</v>
      </c>
      <c r="I20" s="79">
        <f>I21+I25+I32+I40+I43</f>
        <v>1080.8599999999999</v>
      </c>
      <c r="J20" s="79">
        <f>J21+J25+J32+J40+J43</f>
        <v>1145.8</v>
      </c>
    </row>
    <row r="21" spans="1:11" s="38" customFormat="1" ht="110.25" customHeight="1">
      <c r="B21" s="51" t="s">
        <v>36</v>
      </c>
      <c r="C21" s="252">
        <v>801</v>
      </c>
      <c r="D21" s="50" t="s">
        <v>131</v>
      </c>
      <c r="E21" s="50" t="s">
        <v>134</v>
      </c>
      <c r="F21" s="50" t="s">
        <v>182</v>
      </c>
      <c r="G21" s="75" t="s">
        <v>153</v>
      </c>
      <c r="H21" s="80">
        <f>H22+H23+H24</f>
        <v>9.8000000000000007</v>
      </c>
      <c r="I21" s="80">
        <f>I22+I23+I24</f>
        <v>293</v>
      </c>
      <c r="J21" s="80">
        <f>J22+J23+J24</f>
        <v>293</v>
      </c>
    </row>
    <row r="22" spans="1:11" s="38" customFormat="1" ht="87" hidden="1" customHeight="1">
      <c r="B22" s="53" t="s">
        <v>144</v>
      </c>
      <c r="C22" s="252">
        <v>801</v>
      </c>
      <c r="D22" s="50" t="s">
        <v>131</v>
      </c>
      <c r="E22" s="50" t="s">
        <v>134</v>
      </c>
      <c r="F22" s="50" t="s">
        <v>182</v>
      </c>
      <c r="G22" s="55">
        <v>129</v>
      </c>
      <c r="H22" s="55"/>
      <c r="I22" s="80">
        <v>0</v>
      </c>
      <c r="J22" s="80">
        <v>0</v>
      </c>
    </row>
    <row r="23" spans="1:11" s="38" customFormat="1" ht="49.5" customHeight="1">
      <c r="B23" s="53" t="s">
        <v>148</v>
      </c>
      <c r="C23" s="252">
        <v>801</v>
      </c>
      <c r="D23" s="50" t="s">
        <v>131</v>
      </c>
      <c r="E23" s="50" t="s">
        <v>134</v>
      </c>
      <c r="F23" s="50" t="s">
        <v>182</v>
      </c>
      <c r="G23" s="55">
        <v>242</v>
      </c>
      <c r="H23" s="55">
        <v>9.8000000000000007</v>
      </c>
      <c r="I23" s="80">
        <v>111</v>
      </c>
      <c r="J23" s="80">
        <v>111</v>
      </c>
    </row>
    <row r="24" spans="1:11" s="38" customFormat="1" ht="51.75" customHeight="1">
      <c r="B24" s="53" t="s">
        <v>146</v>
      </c>
      <c r="C24" s="252">
        <v>801</v>
      </c>
      <c r="D24" s="50" t="s">
        <v>131</v>
      </c>
      <c r="E24" s="50" t="s">
        <v>134</v>
      </c>
      <c r="F24" s="50" t="s">
        <v>182</v>
      </c>
      <c r="G24" s="55">
        <v>244</v>
      </c>
      <c r="H24" s="210">
        <v>0</v>
      </c>
      <c r="I24" s="80">
        <v>182</v>
      </c>
      <c r="J24" s="80">
        <v>182</v>
      </c>
    </row>
    <row r="25" spans="1:11" s="38" customFormat="1" ht="63" customHeight="1">
      <c r="B25" s="211" t="s">
        <v>57</v>
      </c>
      <c r="C25" s="252">
        <v>801</v>
      </c>
      <c r="D25" s="50" t="s">
        <v>131</v>
      </c>
      <c r="E25" s="50" t="s">
        <v>134</v>
      </c>
      <c r="F25" s="50" t="s">
        <v>138</v>
      </c>
      <c r="G25" s="75" t="s">
        <v>153</v>
      </c>
      <c r="H25" s="212">
        <f>H26+H27</f>
        <v>-529.49</v>
      </c>
      <c r="I25" s="80">
        <f>I26+I27</f>
        <v>260.39999999999998</v>
      </c>
      <c r="J25" s="80">
        <f>J26+J27</f>
        <v>260.39999999999998</v>
      </c>
    </row>
    <row r="26" spans="1:11" s="37" customFormat="1" ht="39.75" customHeight="1">
      <c r="B26" s="53" t="s">
        <v>143</v>
      </c>
      <c r="C26" s="252">
        <v>801</v>
      </c>
      <c r="D26" s="50" t="s">
        <v>131</v>
      </c>
      <c r="E26" s="50" t="s">
        <v>134</v>
      </c>
      <c r="F26" s="50" t="s">
        <v>138</v>
      </c>
      <c r="G26" s="55" t="s">
        <v>145</v>
      </c>
      <c r="H26" s="55">
        <v>-402.65</v>
      </c>
      <c r="I26" s="80">
        <v>200</v>
      </c>
      <c r="J26" s="80">
        <v>200</v>
      </c>
    </row>
    <row r="27" spans="1:11" s="37" customFormat="1" ht="48.75" customHeight="1">
      <c r="B27" s="53" t="s">
        <v>144</v>
      </c>
      <c r="C27" s="252">
        <v>801</v>
      </c>
      <c r="D27" s="50" t="s">
        <v>131</v>
      </c>
      <c r="E27" s="50" t="s">
        <v>134</v>
      </c>
      <c r="F27" s="50" t="s">
        <v>138</v>
      </c>
      <c r="G27" s="55">
        <v>129</v>
      </c>
      <c r="H27" s="55">
        <v>-126.84</v>
      </c>
      <c r="I27" s="80">
        <v>60.4</v>
      </c>
      <c r="J27" s="80">
        <v>60.4</v>
      </c>
    </row>
    <row r="28" spans="1:11" s="38" customFormat="1" ht="48" hidden="1" customHeight="1">
      <c r="A28" s="39"/>
      <c r="B28" s="53" t="s">
        <v>146</v>
      </c>
      <c r="C28" s="252">
        <v>801</v>
      </c>
      <c r="D28" s="50" t="s">
        <v>131</v>
      </c>
      <c r="E28" s="50" t="s">
        <v>134</v>
      </c>
      <c r="F28" s="50" t="s">
        <v>138</v>
      </c>
      <c r="G28" s="55" t="s">
        <v>147</v>
      </c>
      <c r="H28" s="55"/>
      <c r="I28" s="80">
        <v>0</v>
      </c>
      <c r="J28" s="80">
        <v>0</v>
      </c>
    </row>
    <row r="29" spans="1:11" s="38" customFormat="1" ht="51.75" hidden="1" customHeight="1">
      <c r="A29" s="39"/>
      <c r="B29" s="53" t="s">
        <v>146</v>
      </c>
      <c r="C29" s="252">
        <v>801</v>
      </c>
      <c r="D29" s="50" t="s">
        <v>131</v>
      </c>
      <c r="E29" s="50" t="s">
        <v>134</v>
      </c>
      <c r="F29" s="50" t="s">
        <v>186</v>
      </c>
      <c r="G29" s="55" t="s">
        <v>147</v>
      </c>
      <c r="H29" s="55"/>
      <c r="I29" s="80">
        <v>0</v>
      </c>
      <c r="J29" s="80">
        <v>0</v>
      </c>
    </row>
    <row r="30" spans="1:11" s="38" customFormat="1" ht="51.75" hidden="1" customHeight="1">
      <c r="A30" s="39"/>
      <c r="B30" s="53" t="s">
        <v>148</v>
      </c>
      <c r="C30" s="252">
        <v>801</v>
      </c>
      <c r="D30" s="50" t="s">
        <v>131</v>
      </c>
      <c r="E30" s="50" t="s">
        <v>134</v>
      </c>
      <c r="F30" s="50" t="s">
        <v>138</v>
      </c>
      <c r="G30" s="55" t="s">
        <v>149</v>
      </c>
      <c r="H30" s="55"/>
      <c r="I30" s="80">
        <v>0</v>
      </c>
      <c r="J30" s="80">
        <v>0</v>
      </c>
    </row>
    <row r="31" spans="1:11" s="38" customFormat="1" ht="51.75" hidden="1" customHeight="1">
      <c r="A31" s="39"/>
      <c r="B31" s="53" t="s">
        <v>148</v>
      </c>
      <c r="C31" s="252">
        <v>801</v>
      </c>
      <c r="D31" s="50" t="s">
        <v>131</v>
      </c>
      <c r="E31" s="50" t="s">
        <v>134</v>
      </c>
      <c r="F31" s="50" t="s">
        <v>186</v>
      </c>
      <c r="G31" s="55" t="s">
        <v>149</v>
      </c>
      <c r="H31" s="55"/>
      <c r="I31" s="80">
        <v>0</v>
      </c>
      <c r="J31" s="80">
        <v>0</v>
      </c>
    </row>
    <row r="32" spans="1:11" s="40" customFormat="1" ht="33.75" customHeight="1">
      <c r="A32" s="38"/>
      <c r="B32" s="51" t="s">
        <v>83</v>
      </c>
      <c r="C32" s="252">
        <v>801</v>
      </c>
      <c r="D32" s="50" t="s">
        <v>131</v>
      </c>
      <c r="E32" s="50" t="s">
        <v>134</v>
      </c>
      <c r="F32" s="50" t="s">
        <v>186</v>
      </c>
      <c r="G32" s="75" t="s">
        <v>153</v>
      </c>
      <c r="H32" s="80">
        <f>H33+H35+H36+H39</f>
        <v>25</v>
      </c>
      <c r="I32" s="80">
        <f>I33+I35+I36+I39</f>
        <v>50</v>
      </c>
      <c r="J32" s="80">
        <f>J33+J35+J36+J39</f>
        <v>50</v>
      </c>
    </row>
    <row r="33" spans="1:10" s="39" customFormat="1" ht="46.5" customHeight="1">
      <c r="A33" s="40"/>
      <c r="B33" s="53" t="s">
        <v>148</v>
      </c>
      <c r="C33" s="252">
        <v>801</v>
      </c>
      <c r="D33" s="50" t="s">
        <v>131</v>
      </c>
      <c r="E33" s="50" t="s">
        <v>134</v>
      </c>
      <c r="F33" s="50" t="s">
        <v>186</v>
      </c>
      <c r="G33" s="55" t="s">
        <v>149</v>
      </c>
      <c r="H33" s="212">
        <v>25</v>
      </c>
      <c r="I33" s="80">
        <v>25</v>
      </c>
      <c r="J33" s="80">
        <v>25</v>
      </c>
    </row>
    <row r="34" spans="1:10" s="38" customFormat="1" ht="60" hidden="1" customHeight="1">
      <c r="A34" s="39"/>
      <c r="B34" s="53"/>
      <c r="C34" s="252">
        <v>801</v>
      </c>
      <c r="D34" s="50" t="s">
        <v>131</v>
      </c>
      <c r="E34" s="50" t="s">
        <v>134</v>
      </c>
      <c r="F34" s="50" t="s">
        <v>4</v>
      </c>
      <c r="G34" s="75" t="s">
        <v>153</v>
      </c>
      <c r="H34" s="212"/>
      <c r="I34" s="80">
        <v>0</v>
      </c>
      <c r="J34" s="80">
        <v>0</v>
      </c>
    </row>
    <row r="35" spans="1:10" s="38" customFormat="1" ht="39.75" customHeight="1">
      <c r="B35" s="53" t="s">
        <v>151</v>
      </c>
      <c r="C35" s="252">
        <v>801</v>
      </c>
      <c r="D35" s="50" t="s">
        <v>131</v>
      </c>
      <c r="E35" s="50" t="s">
        <v>134</v>
      </c>
      <c r="F35" s="50" t="s">
        <v>186</v>
      </c>
      <c r="G35" s="55">
        <v>851</v>
      </c>
      <c r="H35" s="212">
        <v>-6</v>
      </c>
      <c r="I35" s="80">
        <v>6</v>
      </c>
      <c r="J35" s="80">
        <v>6</v>
      </c>
    </row>
    <row r="36" spans="1:10" s="38" customFormat="1" ht="27.75" customHeight="1">
      <c r="B36" s="53" t="s">
        <v>77</v>
      </c>
      <c r="C36" s="252">
        <v>801</v>
      </c>
      <c r="D36" s="50" t="s">
        <v>131</v>
      </c>
      <c r="E36" s="50" t="s">
        <v>134</v>
      </c>
      <c r="F36" s="50" t="s">
        <v>186</v>
      </c>
      <c r="G36" s="55">
        <v>852</v>
      </c>
      <c r="H36" s="212">
        <v>-9</v>
      </c>
      <c r="I36" s="80">
        <v>4</v>
      </c>
      <c r="J36" s="80">
        <v>4</v>
      </c>
    </row>
    <row r="37" spans="1:10" s="38" customFormat="1" ht="28.5" hidden="1" customHeight="1">
      <c r="B37" s="53" t="s">
        <v>152</v>
      </c>
      <c r="C37" s="252">
        <v>801</v>
      </c>
      <c r="D37" s="50" t="s">
        <v>131</v>
      </c>
      <c r="E37" s="50" t="s">
        <v>134</v>
      </c>
      <c r="F37" s="50" t="s">
        <v>140</v>
      </c>
      <c r="G37" s="55">
        <v>853</v>
      </c>
      <c r="H37" s="212"/>
      <c r="I37" s="80">
        <v>0</v>
      </c>
      <c r="J37" s="80">
        <v>0</v>
      </c>
    </row>
    <row r="38" spans="1:10" s="38" customFormat="1" ht="28.5" hidden="1" customHeight="1">
      <c r="B38" s="53" t="s">
        <v>152</v>
      </c>
      <c r="C38" s="252">
        <v>801</v>
      </c>
      <c r="D38" s="50" t="s">
        <v>131</v>
      </c>
      <c r="E38" s="50" t="s">
        <v>134</v>
      </c>
      <c r="F38" s="50" t="s">
        <v>184</v>
      </c>
      <c r="G38" s="55">
        <v>853</v>
      </c>
      <c r="H38" s="212"/>
      <c r="I38" s="80">
        <v>0</v>
      </c>
      <c r="J38" s="80">
        <v>0</v>
      </c>
    </row>
    <row r="39" spans="1:10" s="38" customFormat="1" ht="28.5" customHeight="1">
      <c r="B39" s="53" t="s">
        <v>152</v>
      </c>
      <c r="C39" s="252">
        <v>801</v>
      </c>
      <c r="D39" s="50" t="s">
        <v>131</v>
      </c>
      <c r="E39" s="50" t="s">
        <v>134</v>
      </c>
      <c r="F39" s="50" t="s">
        <v>186</v>
      </c>
      <c r="G39" s="55">
        <v>853</v>
      </c>
      <c r="H39" s="212">
        <v>15</v>
      </c>
      <c r="I39" s="80">
        <v>15</v>
      </c>
      <c r="J39" s="80">
        <v>15</v>
      </c>
    </row>
    <row r="40" spans="1:10" s="38" customFormat="1" ht="73.5" customHeight="1">
      <c r="B40" s="51" t="s">
        <v>48</v>
      </c>
      <c r="C40" s="252">
        <v>801</v>
      </c>
      <c r="D40" s="50" t="s">
        <v>131</v>
      </c>
      <c r="E40" s="50" t="s">
        <v>134</v>
      </c>
      <c r="F40" s="50" t="s">
        <v>32</v>
      </c>
      <c r="G40" s="75" t="s">
        <v>153</v>
      </c>
      <c r="H40" s="55">
        <f>H41+H42</f>
        <v>415.1</v>
      </c>
      <c r="I40" s="80">
        <f>I41+I42</f>
        <v>415.1</v>
      </c>
      <c r="J40" s="80">
        <f>J41+J42</f>
        <v>415.1</v>
      </c>
    </row>
    <row r="41" spans="1:10" s="38" customFormat="1" ht="67.5" customHeight="1">
      <c r="B41" s="53" t="s">
        <v>38</v>
      </c>
      <c r="C41" s="252">
        <v>801</v>
      </c>
      <c r="D41" s="50" t="s">
        <v>131</v>
      </c>
      <c r="E41" s="50" t="s">
        <v>134</v>
      </c>
      <c r="F41" s="50" t="s">
        <v>32</v>
      </c>
      <c r="G41" s="55" t="s">
        <v>145</v>
      </c>
      <c r="H41" s="55">
        <v>318.8</v>
      </c>
      <c r="I41" s="80">
        <v>318.8</v>
      </c>
      <c r="J41" s="80">
        <v>318.8</v>
      </c>
    </row>
    <row r="42" spans="1:10" s="38" customFormat="1" ht="66.75" customHeight="1">
      <c r="B42" s="53" t="s">
        <v>144</v>
      </c>
      <c r="C42" s="252">
        <v>801</v>
      </c>
      <c r="D42" s="50" t="s">
        <v>131</v>
      </c>
      <c r="E42" s="50" t="s">
        <v>134</v>
      </c>
      <c r="F42" s="50" t="s">
        <v>32</v>
      </c>
      <c r="G42" s="55">
        <v>129</v>
      </c>
      <c r="H42" s="55">
        <v>96.3</v>
      </c>
      <c r="I42" s="80">
        <v>96.3</v>
      </c>
      <c r="J42" s="80">
        <v>96.3</v>
      </c>
    </row>
    <row r="43" spans="1:10" s="38" customFormat="1" ht="28.5" customHeight="1">
      <c r="B43" s="53" t="s">
        <v>5</v>
      </c>
      <c r="C43" s="252">
        <v>801</v>
      </c>
      <c r="D43" s="50" t="s">
        <v>131</v>
      </c>
      <c r="E43" s="50" t="s">
        <v>134</v>
      </c>
      <c r="F43" s="50" t="s">
        <v>6</v>
      </c>
      <c r="G43" s="75" t="s">
        <v>153</v>
      </c>
      <c r="H43" s="212" t="str">
        <f>H44</f>
        <v>-71,05</v>
      </c>
      <c r="I43" s="80">
        <f>I44</f>
        <v>62.36</v>
      </c>
      <c r="J43" s="80">
        <f>J44</f>
        <v>127.3</v>
      </c>
    </row>
    <row r="44" spans="1:10" s="38" customFormat="1" ht="28.5" customHeight="1">
      <c r="B44" s="53" t="s">
        <v>224</v>
      </c>
      <c r="C44" s="252">
        <v>801</v>
      </c>
      <c r="D44" s="50" t="s">
        <v>131</v>
      </c>
      <c r="E44" s="50" t="s">
        <v>134</v>
      </c>
      <c r="F44" s="50" t="s">
        <v>6</v>
      </c>
      <c r="G44" s="75" t="s">
        <v>7</v>
      </c>
      <c r="H44" s="212" t="s">
        <v>78</v>
      </c>
      <c r="I44" s="80">
        <v>62.36</v>
      </c>
      <c r="J44" s="80">
        <v>127.3</v>
      </c>
    </row>
    <row r="45" spans="1:10" s="38" customFormat="1" ht="18" customHeight="1">
      <c r="B45" s="51" t="s">
        <v>135</v>
      </c>
      <c r="C45" s="252">
        <v>801</v>
      </c>
      <c r="D45" s="52" t="s">
        <v>133</v>
      </c>
      <c r="E45" s="76" t="s">
        <v>174</v>
      </c>
      <c r="F45" s="50" t="s">
        <v>204</v>
      </c>
      <c r="G45" s="76" t="s">
        <v>153</v>
      </c>
      <c r="H45" s="213">
        <f t="shared" ref="H45:J46" si="1">H46</f>
        <v>38.799999999999997</v>
      </c>
      <c r="I45" s="79">
        <f t="shared" si="1"/>
        <v>92</v>
      </c>
      <c r="J45" s="79">
        <f t="shared" si="1"/>
        <v>92</v>
      </c>
    </row>
    <row r="46" spans="1:10" s="38" customFormat="1" ht="20.25" customHeight="1">
      <c r="B46" s="51" t="s">
        <v>113</v>
      </c>
      <c r="C46" s="252">
        <v>801</v>
      </c>
      <c r="D46" s="52" t="s">
        <v>133</v>
      </c>
      <c r="E46" s="52" t="s">
        <v>136</v>
      </c>
      <c r="F46" s="50" t="s">
        <v>205</v>
      </c>
      <c r="G46" s="76" t="s">
        <v>153</v>
      </c>
      <c r="H46" s="213">
        <f t="shared" si="1"/>
        <v>38.799999999999997</v>
      </c>
      <c r="I46" s="79">
        <f t="shared" si="1"/>
        <v>92</v>
      </c>
      <c r="J46" s="79">
        <f t="shared" si="1"/>
        <v>92</v>
      </c>
    </row>
    <row r="47" spans="1:10" s="38" customFormat="1" ht="36" customHeight="1">
      <c r="B47" s="53" t="s">
        <v>141</v>
      </c>
      <c r="C47" s="252">
        <v>801</v>
      </c>
      <c r="D47" s="50" t="s">
        <v>133</v>
      </c>
      <c r="E47" s="50" t="s">
        <v>136</v>
      </c>
      <c r="F47" s="50" t="s">
        <v>142</v>
      </c>
      <c r="G47" s="75" t="s">
        <v>153</v>
      </c>
      <c r="H47" s="212">
        <f>H48+H49</f>
        <v>38.799999999999997</v>
      </c>
      <c r="I47" s="80">
        <f>I48+I49</f>
        <v>92</v>
      </c>
      <c r="J47" s="80">
        <f>J48+J49</f>
        <v>92</v>
      </c>
    </row>
    <row r="48" spans="1:10" s="38" customFormat="1" ht="33.75" customHeight="1">
      <c r="B48" s="53" t="s">
        <v>143</v>
      </c>
      <c r="C48" s="252">
        <v>801</v>
      </c>
      <c r="D48" s="50" t="s">
        <v>133</v>
      </c>
      <c r="E48" s="50" t="s">
        <v>136</v>
      </c>
      <c r="F48" s="50" t="s">
        <v>142</v>
      </c>
      <c r="G48" s="55" t="s">
        <v>145</v>
      </c>
      <c r="H48" s="212">
        <f>26.2+3.53</f>
        <v>29.73</v>
      </c>
      <c r="I48" s="80">
        <f>67.1+3.53</f>
        <v>70.63</v>
      </c>
      <c r="J48" s="80">
        <f>67.1+3.53</f>
        <v>70.63</v>
      </c>
    </row>
    <row r="49" spans="2:10" s="38" customFormat="1" ht="20.25" customHeight="1">
      <c r="B49" s="53" t="s">
        <v>144</v>
      </c>
      <c r="C49" s="252">
        <v>801</v>
      </c>
      <c r="D49" s="50" t="s">
        <v>133</v>
      </c>
      <c r="E49" s="50" t="s">
        <v>136</v>
      </c>
      <c r="F49" s="50" t="s">
        <v>142</v>
      </c>
      <c r="G49" s="55">
        <v>129</v>
      </c>
      <c r="H49" s="212">
        <f>8+1.07</f>
        <v>9.07</v>
      </c>
      <c r="I49" s="80">
        <f>20.3+1.07</f>
        <v>21.37</v>
      </c>
      <c r="J49" s="80">
        <f>20.3+1.07</f>
        <v>21.37</v>
      </c>
    </row>
    <row r="50" spans="2:10" s="38" customFormat="1" ht="49.5" hidden="1" customHeight="1">
      <c r="B50" s="53" t="s">
        <v>148</v>
      </c>
      <c r="C50" s="252">
        <v>801</v>
      </c>
      <c r="D50" s="50" t="s">
        <v>133</v>
      </c>
      <c r="E50" s="50" t="s">
        <v>136</v>
      </c>
      <c r="F50" s="50" t="s">
        <v>142</v>
      </c>
      <c r="G50" s="55">
        <v>244</v>
      </c>
      <c r="H50" s="212"/>
      <c r="I50" s="80">
        <v>0</v>
      </c>
      <c r="J50" s="80">
        <v>0</v>
      </c>
    </row>
    <row r="51" spans="2:10" s="38" customFormat="1" ht="35.25" hidden="1" customHeight="1">
      <c r="B51" s="53" t="s">
        <v>8</v>
      </c>
      <c r="C51" s="252">
        <v>801</v>
      </c>
      <c r="D51" s="75" t="s">
        <v>136</v>
      </c>
      <c r="E51" s="75" t="s">
        <v>240</v>
      </c>
      <c r="F51" s="52" t="s">
        <v>180</v>
      </c>
      <c r="G51" s="55"/>
      <c r="H51" s="212">
        <f>H52</f>
        <v>310.54000000000002</v>
      </c>
      <c r="I51" s="80">
        <v>0</v>
      </c>
      <c r="J51" s="80">
        <v>0</v>
      </c>
    </row>
    <row r="52" spans="2:10" s="38" customFormat="1" ht="28.5" customHeight="1">
      <c r="B52" s="51" t="s">
        <v>98</v>
      </c>
      <c r="C52" s="252">
        <v>801</v>
      </c>
      <c r="D52" s="75" t="s">
        <v>136</v>
      </c>
      <c r="E52" s="75" t="s">
        <v>233</v>
      </c>
      <c r="F52" s="52" t="s">
        <v>180</v>
      </c>
      <c r="G52" s="75" t="s">
        <v>153</v>
      </c>
      <c r="H52" s="212">
        <f>H53</f>
        <v>310.54000000000002</v>
      </c>
      <c r="I52" s="80">
        <f t="shared" ref="I52:J55" si="2">I53</f>
        <v>370.54</v>
      </c>
      <c r="J52" s="80">
        <f>J53</f>
        <v>370.54</v>
      </c>
    </row>
    <row r="53" spans="2:10" s="38" customFormat="1" ht="63.75" customHeight="1">
      <c r="B53" s="51" t="s">
        <v>9</v>
      </c>
      <c r="C53" s="252">
        <v>801</v>
      </c>
      <c r="D53" s="75" t="s">
        <v>136</v>
      </c>
      <c r="E53" s="75" t="s">
        <v>233</v>
      </c>
      <c r="F53" s="52" t="s">
        <v>180</v>
      </c>
      <c r="G53" s="75" t="s">
        <v>153</v>
      </c>
      <c r="H53" s="212">
        <f>H54</f>
        <v>310.54000000000002</v>
      </c>
      <c r="I53" s="80">
        <f t="shared" si="2"/>
        <v>370.54</v>
      </c>
      <c r="J53" s="80">
        <f t="shared" si="2"/>
        <v>370.54</v>
      </c>
    </row>
    <row r="54" spans="2:10" s="38" customFormat="1" ht="51" customHeight="1">
      <c r="B54" s="51" t="s">
        <v>235</v>
      </c>
      <c r="C54" s="252">
        <v>801</v>
      </c>
      <c r="D54" s="75" t="s">
        <v>136</v>
      </c>
      <c r="E54" s="75" t="s">
        <v>233</v>
      </c>
      <c r="F54" s="52" t="s">
        <v>45</v>
      </c>
      <c r="G54" s="75" t="s">
        <v>153</v>
      </c>
      <c r="H54" s="55">
        <f>H55</f>
        <v>310.54000000000002</v>
      </c>
      <c r="I54" s="80">
        <f t="shared" si="2"/>
        <v>370.54</v>
      </c>
      <c r="J54" s="80">
        <f t="shared" si="2"/>
        <v>370.54</v>
      </c>
    </row>
    <row r="55" spans="2:10" s="38" customFormat="1" ht="55.5" customHeight="1">
      <c r="B55" s="51" t="s">
        <v>254</v>
      </c>
      <c r="C55" s="252">
        <v>801</v>
      </c>
      <c r="D55" s="75" t="s">
        <v>136</v>
      </c>
      <c r="E55" s="75" t="s">
        <v>233</v>
      </c>
      <c r="F55" s="52" t="s">
        <v>12</v>
      </c>
      <c r="G55" s="75" t="s">
        <v>153</v>
      </c>
      <c r="H55" s="55">
        <f>H56</f>
        <v>310.54000000000002</v>
      </c>
      <c r="I55" s="80">
        <f t="shared" si="2"/>
        <v>370.54</v>
      </c>
      <c r="J55" s="80">
        <f t="shared" si="2"/>
        <v>370.54</v>
      </c>
    </row>
    <row r="56" spans="2:10" s="38" customFormat="1" ht="56.25" customHeight="1">
      <c r="B56" s="51" t="s">
        <v>150</v>
      </c>
      <c r="C56" s="252">
        <v>801</v>
      </c>
      <c r="D56" s="75" t="s">
        <v>136</v>
      </c>
      <c r="E56" s="75" t="s">
        <v>233</v>
      </c>
      <c r="F56" s="52" t="s">
        <v>12</v>
      </c>
      <c r="G56" s="55">
        <v>244</v>
      </c>
      <c r="H56" s="55">
        <v>310.54000000000002</v>
      </c>
      <c r="I56" s="80">
        <v>370.54</v>
      </c>
      <c r="J56" s="80">
        <v>370.54</v>
      </c>
    </row>
    <row r="57" spans="2:10" s="38" customFormat="1" ht="20.25" customHeight="1">
      <c r="B57" s="54" t="s">
        <v>95</v>
      </c>
      <c r="C57" s="252">
        <v>801</v>
      </c>
      <c r="D57" s="52" t="s">
        <v>137</v>
      </c>
      <c r="E57" s="52" t="s">
        <v>136</v>
      </c>
      <c r="F57" s="52" t="s">
        <v>180</v>
      </c>
      <c r="G57" s="76" t="s">
        <v>153</v>
      </c>
      <c r="H57" s="79">
        <f>H59+H64+H68+H62</f>
        <v>-640.63000000000011</v>
      </c>
      <c r="I57" s="79">
        <f>I59+I64+I68</f>
        <v>863.83999999999992</v>
      </c>
      <c r="J57" s="79">
        <f>J59+J64+J68</f>
        <v>849.09999999999991</v>
      </c>
    </row>
    <row r="58" spans="2:10" s="38" customFormat="1" ht="51" customHeight="1">
      <c r="B58" s="54" t="s">
        <v>47</v>
      </c>
      <c r="C58" s="252">
        <v>801</v>
      </c>
      <c r="D58" s="75" t="s">
        <v>137</v>
      </c>
      <c r="E58" s="75" t="s">
        <v>136</v>
      </c>
      <c r="F58" s="52" t="s">
        <v>46</v>
      </c>
      <c r="G58" s="76" t="s">
        <v>153</v>
      </c>
      <c r="H58" s="213">
        <f>H57</f>
        <v>-640.63000000000011</v>
      </c>
      <c r="I58" s="79">
        <f>I57</f>
        <v>863.83999999999992</v>
      </c>
      <c r="J58" s="79">
        <f>J57</f>
        <v>849.09999999999991</v>
      </c>
    </row>
    <row r="59" spans="2:10" s="38" customFormat="1" ht="60" customHeight="1">
      <c r="B59" s="54" t="s">
        <v>51</v>
      </c>
      <c r="C59" s="252">
        <v>801</v>
      </c>
      <c r="D59" s="75" t="s">
        <v>137</v>
      </c>
      <c r="E59" s="75" t="s">
        <v>136</v>
      </c>
      <c r="F59" s="52" t="s">
        <v>15</v>
      </c>
      <c r="G59" s="76" t="s">
        <v>153</v>
      </c>
      <c r="H59" s="85">
        <f>H60+H62</f>
        <v>-97.589999999999975</v>
      </c>
      <c r="I59" s="85">
        <f>I60+I62</f>
        <v>375.64</v>
      </c>
      <c r="J59" s="85">
        <f>J60+J62</f>
        <v>375.64</v>
      </c>
    </row>
    <row r="60" spans="2:10" s="38" customFormat="1" ht="60" customHeight="1">
      <c r="B60" s="54" t="s">
        <v>51</v>
      </c>
      <c r="C60" s="252">
        <v>801</v>
      </c>
      <c r="D60" s="75" t="s">
        <v>137</v>
      </c>
      <c r="E60" s="75" t="s">
        <v>136</v>
      </c>
      <c r="F60" s="52" t="s">
        <v>15</v>
      </c>
      <c r="G60" s="76" t="s">
        <v>153</v>
      </c>
      <c r="H60" s="213" t="str">
        <f>H61</f>
        <v>151,05</v>
      </c>
      <c r="I60" s="79">
        <f>I61</f>
        <v>264.45</v>
      </c>
      <c r="J60" s="79">
        <f>J61</f>
        <v>264.45</v>
      </c>
    </row>
    <row r="61" spans="2:10" s="38" customFormat="1" ht="48.75" customHeight="1">
      <c r="B61" s="227" t="s">
        <v>288</v>
      </c>
      <c r="C61" s="252">
        <v>801</v>
      </c>
      <c r="D61" s="75" t="s">
        <v>137</v>
      </c>
      <c r="E61" s="75" t="s">
        <v>136</v>
      </c>
      <c r="F61" s="52" t="s">
        <v>16</v>
      </c>
      <c r="G61" s="75" t="s">
        <v>149</v>
      </c>
      <c r="H61" s="75" t="s">
        <v>417</v>
      </c>
      <c r="I61" s="80">
        <v>264.45</v>
      </c>
      <c r="J61" s="80">
        <v>264.45</v>
      </c>
    </row>
    <row r="62" spans="2:10" s="38" customFormat="1" ht="144" customHeight="1">
      <c r="B62" s="54" t="s">
        <v>489</v>
      </c>
      <c r="C62" s="252">
        <v>801</v>
      </c>
      <c r="D62" s="75" t="s">
        <v>137</v>
      </c>
      <c r="E62" s="75" t="s">
        <v>136</v>
      </c>
      <c r="F62" s="52" t="s">
        <v>15</v>
      </c>
      <c r="G62" s="76" t="s">
        <v>153</v>
      </c>
      <c r="H62" s="75" t="s">
        <v>80</v>
      </c>
      <c r="I62" s="80">
        <f>I63</f>
        <v>111.19</v>
      </c>
      <c r="J62" s="80">
        <f>J63</f>
        <v>111.19</v>
      </c>
    </row>
    <row r="63" spans="2:10" s="38" customFormat="1" ht="58.5" customHeight="1">
      <c r="B63" s="227" t="s">
        <v>288</v>
      </c>
      <c r="C63" s="252">
        <v>801</v>
      </c>
      <c r="D63" s="75" t="s">
        <v>137</v>
      </c>
      <c r="E63" s="75" t="s">
        <v>136</v>
      </c>
      <c r="F63" s="52" t="s">
        <v>16</v>
      </c>
      <c r="G63" s="75" t="s">
        <v>149</v>
      </c>
      <c r="H63" s="75" t="s">
        <v>416</v>
      </c>
      <c r="I63" s="80">
        <v>111.19</v>
      </c>
      <c r="J63" s="80">
        <v>111.19</v>
      </c>
    </row>
    <row r="64" spans="2:10" s="38" customFormat="1" ht="63.75" customHeight="1">
      <c r="B64" s="226" t="s">
        <v>48</v>
      </c>
      <c r="C64" s="252">
        <v>801</v>
      </c>
      <c r="D64" s="50" t="s">
        <v>137</v>
      </c>
      <c r="E64" s="50" t="s">
        <v>136</v>
      </c>
      <c r="F64" s="50" t="s">
        <v>35</v>
      </c>
      <c r="G64" s="75" t="s">
        <v>153</v>
      </c>
      <c r="H64" s="75" t="s">
        <v>79</v>
      </c>
      <c r="I64" s="80">
        <f>I65</f>
        <v>155.69999999999999</v>
      </c>
      <c r="J64" s="80">
        <f>J65</f>
        <v>155.69999999999999</v>
      </c>
    </row>
    <row r="65" spans="1:10" s="38" customFormat="1" ht="53.25" customHeight="1">
      <c r="B65" s="54" t="s">
        <v>194</v>
      </c>
      <c r="C65" s="252">
        <v>801</v>
      </c>
      <c r="D65" s="50" t="s">
        <v>137</v>
      </c>
      <c r="E65" s="50" t="s">
        <v>136</v>
      </c>
      <c r="F65" s="50" t="s">
        <v>34</v>
      </c>
      <c r="G65" s="55">
        <v>244</v>
      </c>
      <c r="H65" s="212">
        <v>5.7</v>
      </c>
      <c r="I65" s="80">
        <v>155.69999999999999</v>
      </c>
      <c r="J65" s="80">
        <v>155.69999999999999</v>
      </c>
    </row>
    <row r="66" spans="1:10" s="38" customFormat="1" ht="68.25" hidden="1" customHeight="1">
      <c r="B66" s="54" t="s">
        <v>193</v>
      </c>
      <c r="C66" s="252">
        <v>801</v>
      </c>
      <c r="D66" s="50" t="s">
        <v>137</v>
      </c>
      <c r="E66" s="50" t="s">
        <v>136</v>
      </c>
      <c r="F66" s="50" t="s">
        <v>34</v>
      </c>
      <c r="G66" s="55" t="s">
        <v>149</v>
      </c>
      <c r="H66" s="55">
        <v>0</v>
      </c>
      <c r="I66" s="80">
        <v>0</v>
      </c>
      <c r="J66" s="80">
        <v>0</v>
      </c>
    </row>
    <row r="67" spans="1:10" s="39" customFormat="1" ht="86.25" hidden="1" customHeight="1">
      <c r="A67" s="38"/>
      <c r="B67" s="51" t="s">
        <v>192</v>
      </c>
      <c r="C67" s="252">
        <v>801</v>
      </c>
      <c r="D67" s="50" t="s">
        <v>137</v>
      </c>
      <c r="E67" s="50" t="s">
        <v>136</v>
      </c>
      <c r="F67" s="50" t="s">
        <v>33</v>
      </c>
      <c r="G67" s="55">
        <v>244</v>
      </c>
      <c r="H67" s="55">
        <v>0</v>
      </c>
      <c r="I67" s="80">
        <v>0</v>
      </c>
      <c r="J67" s="80">
        <v>0</v>
      </c>
    </row>
    <row r="68" spans="1:10" s="39" customFormat="1" ht="68.25" customHeight="1">
      <c r="B68" s="51" t="s">
        <v>49</v>
      </c>
      <c r="C68" s="252">
        <v>801</v>
      </c>
      <c r="D68" s="75" t="s">
        <v>137</v>
      </c>
      <c r="E68" s="75" t="s">
        <v>136</v>
      </c>
      <c r="F68" s="75" t="s">
        <v>17</v>
      </c>
      <c r="G68" s="76" t="s">
        <v>153</v>
      </c>
      <c r="H68" s="86">
        <f>H69+H71+H73+H75+H77</f>
        <v>120.7</v>
      </c>
      <c r="I68" s="86">
        <f>I69+I71+I73+I75+I77</f>
        <v>332.5</v>
      </c>
      <c r="J68" s="86">
        <f>J69+J71+J73+J75+J77</f>
        <v>317.76000000000005</v>
      </c>
    </row>
    <row r="69" spans="1:10" s="39" customFormat="1" ht="69" hidden="1" customHeight="1">
      <c r="B69" s="54" t="s">
        <v>203</v>
      </c>
      <c r="C69" s="252">
        <v>801</v>
      </c>
      <c r="D69" s="75" t="s">
        <v>137</v>
      </c>
      <c r="E69" s="75" t="s">
        <v>136</v>
      </c>
      <c r="F69" s="75" t="s">
        <v>196</v>
      </c>
      <c r="G69" s="76" t="s">
        <v>153</v>
      </c>
      <c r="H69" s="213"/>
      <c r="I69" s="80">
        <v>0</v>
      </c>
      <c r="J69" s="80">
        <v>0</v>
      </c>
    </row>
    <row r="70" spans="1:10" s="39" customFormat="1" ht="46.5" hidden="1" customHeight="1">
      <c r="B70" s="54" t="s">
        <v>150</v>
      </c>
      <c r="C70" s="252">
        <v>801</v>
      </c>
      <c r="D70" s="75" t="s">
        <v>137</v>
      </c>
      <c r="E70" s="75" t="s">
        <v>136</v>
      </c>
      <c r="F70" s="75" t="s">
        <v>196</v>
      </c>
      <c r="G70" s="55">
        <v>244</v>
      </c>
      <c r="H70" s="212"/>
      <c r="I70" s="80">
        <v>0</v>
      </c>
      <c r="J70" s="80">
        <v>0</v>
      </c>
    </row>
    <row r="71" spans="1:10" s="39" customFormat="1" ht="40.5" customHeight="1">
      <c r="B71" s="51" t="s">
        <v>50</v>
      </c>
      <c r="C71" s="252">
        <v>801</v>
      </c>
      <c r="D71" s="75" t="s">
        <v>137</v>
      </c>
      <c r="E71" s="75" t="s">
        <v>136</v>
      </c>
      <c r="F71" s="75" t="s">
        <v>19</v>
      </c>
      <c r="G71" s="76" t="s">
        <v>153</v>
      </c>
      <c r="H71" s="213">
        <f>H72</f>
        <v>70.44</v>
      </c>
      <c r="I71" s="80">
        <f>I72</f>
        <v>282.24</v>
      </c>
      <c r="J71" s="80">
        <f>J72</f>
        <v>211.8</v>
      </c>
    </row>
    <row r="72" spans="1:10" s="39" customFormat="1" ht="51" customHeight="1">
      <c r="B72" s="53" t="s">
        <v>150</v>
      </c>
      <c r="C72" s="252">
        <v>801</v>
      </c>
      <c r="D72" s="75" t="s">
        <v>137</v>
      </c>
      <c r="E72" s="75" t="s">
        <v>136</v>
      </c>
      <c r="F72" s="75" t="s">
        <v>19</v>
      </c>
      <c r="G72" s="55">
        <v>244</v>
      </c>
      <c r="H72" s="55">
        <v>70.44</v>
      </c>
      <c r="I72" s="80">
        <v>282.24</v>
      </c>
      <c r="J72" s="80">
        <v>211.8</v>
      </c>
    </row>
    <row r="73" spans="1:10" s="39" customFormat="1" ht="33.75" customHeight="1">
      <c r="B73" s="51" t="s">
        <v>52</v>
      </c>
      <c r="C73" s="252">
        <v>801</v>
      </c>
      <c r="D73" s="75" t="s">
        <v>137</v>
      </c>
      <c r="E73" s="75" t="s">
        <v>136</v>
      </c>
      <c r="F73" s="75" t="s">
        <v>20</v>
      </c>
      <c r="G73" s="76" t="s">
        <v>153</v>
      </c>
      <c r="H73" s="213" t="s">
        <v>81</v>
      </c>
      <c r="I73" s="80">
        <f>I74</f>
        <v>30</v>
      </c>
      <c r="J73" s="80">
        <f>J74</f>
        <v>30</v>
      </c>
    </row>
    <row r="74" spans="1:10" s="39" customFormat="1" ht="48.75" customHeight="1">
      <c r="B74" s="53" t="s">
        <v>150</v>
      </c>
      <c r="C74" s="252">
        <v>801</v>
      </c>
      <c r="D74" s="75" t="s">
        <v>137</v>
      </c>
      <c r="E74" s="75" t="s">
        <v>136</v>
      </c>
      <c r="F74" s="75" t="s">
        <v>86</v>
      </c>
      <c r="G74" s="55">
        <v>244</v>
      </c>
      <c r="H74" s="212">
        <v>30</v>
      </c>
      <c r="I74" s="80">
        <v>30</v>
      </c>
      <c r="J74" s="80">
        <v>30</v>
      </c>
    </row>
    <row r="75" spans="1:10" s="39" customFormat="1" ht="63" customHeight="1">
      <c r="B75" s="51" t="s">
        <v>206</v>
      </c>
      <c r="C75" s="252">
        <v>801</v>
      </c>
      <c r="D75" s="75" t="s">
        <v>137</v>
      </c>
      <c r="E75" s="75" t="s">
        <v>136</v>
      </c>
      <c r="F75" s="75" t="s">
        <v>21</v>
      </c>
      <c r="G75" s="76" t="s">
        <v>153</v>
      </c>
      <c r="H75" s="213" t="s">
        <v>521</v>
      </c>
      <c r="I75" s="80">
        <f>I76</f>
        <v>0</v>
      </c>
      <c r="J75" s="80">
        <f>J76</f>
        <v>54.36</v>
      </c>
    </row>
    <row r="76" spans="1:10" s="39" customFormat="1" ht="51.75" customHeight="1">
      <c r="B76" s="227" t="s">
        <v>150</v>
      </c>
      <c r="C76" s="252">
        <v>801</v>
      </c>
      <c r="D76" s="75" t="s">
        <v>137</v>
      </c>
      <c r="E76" s="75" t="s">
        <v>136</v>
      </c>
      <c r="F76" s="75" t="s">
        <v>21</v>
      </c>
      <c r="G76" s="55">
        <v>244</v>
      </c>
      <c r="H76" s="212">
        <v>0</v>
      </c>
      <c r="I76" s="80">
        <v>0</v>
      </c>
      <c r="J76" s="80">
        <v>54.36</v>
      </c>
    </row>
    <row r="77" spans="1:10" s="39" customFormat="1" ht="50.25" customHeight="1">
      <c r="B77" s="51" t="s">
        <v>53</v>
      </c>
      <c r="C77" s="252">
        <v>801</v>
      </c>
      <c r="D77" s="75" t="s">
        <v>137</v>
      </c>
      <c r="E77" s="75" t="s">
        <v>136</v>
      </c>
      <c r="F77" s="75" t="s">
        <v>22</v>
      </c>
      <c r="G77" s="76" t="s">
        <v>153</v>
      </c>
      <c r="H77" s="76" t="s">
        <v>82</v>
      </c>
      <c r="I77" s="80">
        <f>I78</f>
        <v>20.260000000000002</v>
      </c>
      <c r="J77" s="80">
        <f>J78</f>
        <v>21.6</v>
      </c>
    </row>
    <row r="78" spans="1:10" s="39" customFormat="1" ht="50.25" customHeight="1">
      <c r="B78" s="53" t="s">
        <v>150</v>
      </c>
      <c r="C78" s="252">
        <v>801</v>
      </c>
      <c r="D78" s="75" t="s">
        <v>137</v>
      </c>
      <c r="E78" s="75" t="s">
        <v>136</v>
      </c>
      <c r="F78" s="75" t="s">
        <v>22</v>
      </c>
      <c r="G78" s="55">
        <v>244</v>
      </c>
      <c r="H78" s="55">
        <v>20.260000000000002</v>
      </c>
      <c r="I78" s="80">
        <v>20.260000000000002</v>
      </c>
      <c r="J78" s="80">
        <v>21.6</v>
      </c>
    </row>
    <row r="79" spans="1:10" s="39" customFormat="1" ht="38.25" hidden="1" customHeight="1">
      <c r="B79" s="91" t="s">
        <v>124</v>
      </c>
      <c r="C79" s="91"/>
      <c r="D79" s="75">
        <v>14</v>
      </c>
      <c r="E79" s="75" t="s">
        <v>136</v>
      </c>
      <c r="F79" s="55" t="s">
        <v>175</v>
      </c>
      <c r="G79" s="55">
        <v>540</v>
      </c>
      <c r="H79" s="55"/>
      <c r="I79" s="80">
        <v>0</v>
      </c>
      <c r="J79" s="80">
        <v>0</v>
      </c>
    </row>
    <row r="80" spans="1:10" ht="18.75">
      <c r="A80" s="39"/>
      <c r="B80" s="298" t="s">
        <v>94</v>
      </c>
      <c r="C80" s="299"/>
      <c r="D80" s="299"/>
      <c r="E80" s="299"/>
      <c r="F80" s="299"/>
      <c r="G80" s="300"/>
      <c r="H80" s="244">
        <f>H7+H45+H57+H52</f>
        <v>-428.23000000000008</v>
      </c>
      <c r="I80" s="78">
        <f>I7+I45+I57+I79+I52</f>
        <v>2961.84</v>
      </c>
      <c r="J80" s="78">
        <f>J7+J45+J57+J79+J52</f>
        <v>3013.64</v>
      </c>
    </row>
    <row r="81" spans="2:10" ht="18.75">
      <c r="B81" s="41"/>
      <c r="C81" s="41"/>
      <c r="D81" s="42"/>
      <c r="E81" s="42"/>
      <c r="F81" s="42"/>
      <c r="G81" s="42"/>
      <c r="H81" s="42"/>
      <c r="I81" s="84"/>
      <c r="J81" s="81"/>
    </row>
    <row r="82" spans="2:10" ht="18.75">
      <c r="B82" s="41"/>
      <c r="C82" s="41"/>
      <c r="D82" s="42"/>
      <c r="E82" s="42"/>
      <c r="F82" s="42"/>
      <c r="G82" s="42"/>
      <c r="H82" s="42"/>
      <c r="I82" s="84"/>
      <c r="J82" s="84"/>
    </row>
    <row r="83" spans="2:10" ht="18.75">
      <c r="B83" s="301"/>
      <c r="C83" s="301"/>
      <c r="D83" s="301"/>
      <c r="E83" s="301"/>
      <c r="F83" s="301"/>
      <c r="G83" s="301"/>
      <c r="H83" s="301"/>
      <c r="I83" s="301"/>
      <c r="J83" s="301"/>
    </row>
  </sheetData>
  <mergeCells count="5">
    <mergeCell ref="B83:J83"/>
    <mergeCell ref="F1:J1"/>
    <mergeCell ref="B2:J2"/>
    <mergeCell ref="G3:J3"/>
    <mergeCell ref="B80:G80"/>
  </mergeCells>
  <phoneticPr fontId="3" type="noConversion"/>
  <pageMargins left="0.27" right="0.18" top="0.56000000000000005" bottom="0.38" header="0.3" footer="0.4"/>
  <pageSetup paperSize="9" scale="50" fitToHeight="2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5"/>
  <sheetViews>
    <sheetView topLeftCell="A4" zoomScaleNormal="100" zoomScaleSheetLayoutView="100" workbookViewId="0">
      <selection activeCell="B4" sqref="B4:C4"/>
    </sheetView>
  </sheetViews>
  <sheetFormatPr defaultRowHeight="18.75"/>
  <cols>
    <col min="1" max="1" width="58.85546875" style="33" customWidth="1"/>
    <col min="2" max="2" width="20.7109375" style="33" customWidth="1"/>
    <col min="3" max="3" width="28.5703125" style="33" customWidth="1"/>
    <col min="4" max="4" width="15.5703125" style="33" customWidth="1"/>
    <col min="5" max="16384" width="9.140625" style="33"/>
  </cols>
  <sheetData>
    <row r="1" spans="1:9" ht="15" customHeight="1">
      <c r="C1" s="182"/>
    </row>
    <row r="2" spans="1:9" ht="34.5" customHeight="1">
      <c r="B2" s="307"/>
      <c r="C2" s="307"/>
    </row>
    <row r="3" spans="1:9" ht="15.75" customHeight="1">
      <c r="B3" s="308"/>
      <c r="C3" s="308"/>
    </row>
    <row r="4" spans="1:9" ht="58.5" customHeight="1">
      <c r="B4" s="309" t="s">
        <v>540</v>
      </c>
      <c r="C4" s="309"/>
      <c r="D4" s="48"/>
      <c r="E4" s="48"/>
      <c r="F4" s="48"/>
      <c r="G4" s="48"/>
      <c r="H4" s="48"/>
      <c r="I4" s="48"/>
    </row>
    <row r="5" spans="1:9" ht="15" customHeight="1">
      <c r="B5" s="183"/>
      <c r="C5" s="183"/>
    </row>
    <row r="6" spans="1:9" ht="25.5" customHeight="1">
      <c r="B6" s="263"/>
      <c r="C6" s="263"/>
    </row>
    <row r="7" spans="1:9">
      <c r="B7" s="146"/>
      <c r="C7" s="146"/>
    </row>
    <row r="8" spans="1:9" ht="39" customHeight="1">
      <c r="A8" s="306" t="s">
        <v>85</v>
      </c>
      <c r="B8" s="306"/>
      <c r="C8" s="306"/>
    </row>
    <row r="9" spans="1:9" ht="21" customHeight="1" thickBot="1">
      <c r="C9" s="163" t="s">
        <v>487</v>
      </c>
      <c r="D9" s="184"/>
    </row>
    <row r="10" spans="1:9" ht="75">
      <c r="A10" s="185" t="s">
        <v>488</v>
      </c>
      <c r="B10" s="186" t="s">
        <v>490</v>
      </c>
      <c r="C10" s="187" t="s">
        <v>491</v>
      </c>
    </row>
    <row r="11" spans="1:9">
      <c r="A11" s="188" t="s">
        <v>492</v>
      </c>
      <c r="B11" s="108">
        <v>0</v>
      </c>
      <c r="C11" s="189">
        <v>0</v>
      </c>
    </row>
    <row r="12" spans="1:9">
      <c r="A12" s="188" t="s">
        <v>493</v>
      </c>
      <c r="B12" s="190"/>
      <c r="C12" s="189"/>
    </row>
    <row r="13" spans="1:9" ht="32.25">
      <c r="A13" s="191" t="s">
        <v>494</v>
      </c>
      <c r="B13" s="192">
        <v>0</v>
      </c>
      <c r="C13" s="193">
        <v>0</v>
      </c>
    </row>
    <row r="14" spans="1:9" ht="32.25">
      <c r="A14" s="194" t="s">
        <v>495</v>
      </c>
      <c r="B14" s="192">
        <v>0</v>
      </c>
      <c r="C14" s="193">
        <v>0</v>
      </c>
    </row>
    <row r="15" spans="1:9" ht="19.5" thickBot="1">
      <c r="A15" s="195"/>
      <c r="B15" s="196"/>
      <c r="C15" s="197"/>
    </row>
  </sheetData>
  <mergeCells count="5">
    <mergeCell ref="A8:C8"/>
    <mergeCell ref="B2:C2"/>
    <mergeCell ref="B3:C3"/>
    <mergeCell ref="B4:C4"/>
    <mergeCell ref="B6:C6"/>
  </mergeCells>
  <phoneticPr fontId="3" type="noConversion"/>
  <pageMargins left="0.75" right="0.75" top="1" bottom="1" header="0.5" footer="0.5"/>
  <pageSetup paperSize="9" scale="81" fitToHeight="1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6"/>
  <sheetViews>
    <sheetView zoomScaleNormal="100" zoomScaleSheetLayoutView="100" workbookViewId="0">
      <selection activeCell="B4" sqref="B4:C4"/>
    </sheetView>
  </sheetViews>
  <sheetFormatPr defaultRowHeight="18.75"/>
  <cols>
    <col min="1" max="1" width="50.5703125" style="33" customWidth="1"/>
    <col min="2" max="2" width="18.42578125" style="33" customWidth="1"/>
    <col min="3" max="3" width="18" style="33" customWidth="1"/>
    <col min="4" max="4" width="15.5703125" style="33" customWidth="1"/>
    <col min="5" max="5" width="18.28515625" style="33" customWidth="1"/>
    <col min="6" max="16384" width="9.140625" style="33"/>
  </cols>
  <sheetData>
    <row r="1" spans="1:9" ht="15" customHeight="1">
      <c r="C1" s="182"/>
    </row>
    <row r="2" spans="1:9" ht="34.5" customHeight="1">
      <c r="B2" s="307"/>
      <c r="C2" s="307"/>
    </row>
    <row r="3" spans="1:9" ht="15.75" customHeight="1">
      <c r="B3" s="308"/>
      <c r="C3" s="308"/>
    </row>
    <row r="4" spans="1:9" ht="65.25" customHeight="1">
      <c r="B4" s="309" t="s">
        <v>541</v>
      </c>
      <c r="C4" s="309"/>
      <c r="D4" s="48"/>
      <c r="E4" s="48"/>
      <c r="F4" s="48"/>
      <c r="G4" s="48"/>
      <c r="H4" s="48"/>
      <c r="I4" s="48"/>
    </row>
    <row r="5" spans="1:9" ht="15" customHeight="1">
      <c r="B5" s="183"/>
      <c r="C5" s="183"/>
    </row>
    <row r="6" spans="1:9" ht="25.5" customHeight="1">
      <c r="B6" s="263"/>
      <c r="C6" s="263"/>
    </row>
    <row r="7" spans="1:9" ht="4.5" customHeight="1">
      <c r="B7" s="146"/>
      <c r="C7" s="146"/>
    </row>
    <row r="8" spans="1:9" ht="57" customHeight="1">
      <c r="A8" s="306" t="s">
        <v>496</v>
      </c>
      <c r="B8" s="306"/>
      <c r="C8" s="306"/>
    </row>
    <row r="9" spans="1:9" ht="21" customHeight="1">
      <c r="C9" s="163"/>
      <c r="D9" s="184"/>
      <c r="E9" s="90" t="s">
        <v>487</v>
      </c>
    </row>
    <row r="10" spans="1:9" ht="21" customHeight="1">
      <c r="A10" s="312" t="s">
        <v>497</v>
      </c>
      <c r="B10" s="310" t="s">
        <v>498</v>
      </c>
      <c r="C10" s="311"/>
      <c r="D10" s="310" t="s">
        <v>499</v>
      </c>
      <c r="E10" s="311"/>
    </row>
    <row r="11" spans="1:9" ht="120" customHeight="1">
      <c r="A11" s="313"/>
      <c r="B11" s="198" t="s">
        <v>490</v>
      </c>
      <c r="C11" s="199" t="s">
        <v>491</v>
      </c>
      <c r="D11" s="198" t="s">
        <v>490</v>
      </c>
      <c r="E11" s="199" t="s">
        <v>491</v>
      </c>
    </row>
    <row r="12" spans="1:9" ht="37.5">
      <c r="A12" s="188" t="s">
        <v>492</v>
      </c>
      <c r="B12" s="108">
        <v>0</v>
      </c>
      <c r="C12" s="189">
        <v>0</v>
      </c>
      <c r="D12" s="108">
        <v>0</v>
      </c>
      <c r="E12" s="189">
        <v>0</v>
      </c>
    </row>
    <row r="13" spans="1:9">
      <c r="A13" s="188" t="s">
        <v>493</v>
      </c>
      <c r="B13" s="190"/>
      <c r="C13" s="189"/>
      <c r="D13" s="190"/>
      <c r="E13" s="189"/>
    </row>
    <row r="14" spans="1:9" ht="32.25">
      <c r="A14" s="191" t="s">
        <v>494</v>
      </c>
      <c r="B14" s="192">
        <v>0</v>
      </c>
      <c r="C14" s="193">
        <v>0</v>
      </c>
      <c r="D14" s="192">
        <v>0</v>
      </c>
      <c r="E14" s="193">
        <v>0</v>
      </c>
    </row>
    <row r="15" spans="1:9" ht="32.25">
      <c r="A15" s="194" t="s">
        <v>495</v>
      </c>
      <c r="B15" s="192">
        <v>0</v>
      </c>
      <c r="C15" s="193">
        <v>0</v>
      </c>
      <c r="D15" s="192">
        <v>0</v>
      </c>
      <c r="E15" s="193">
        <v>0</v>
      </c>
    </row>
    <row r="16" spans="1:9" ht="19.5" thickBot="1">
      <c r="A16" s="195"/>
      <c r="B16" s="196"/>
      <c r="C16" s="197"/>
      <c r="D16" s="196"/>
      <c r="E16" s="197"/>
    </row>
  </sheetData>
  <mergeCells count="8">
    <mergeCell ref="D10:E10"/>
    <mergeCell ref="B2:C2"/>
    <mergeCell ref="B3:C3"/>
    <mergeCell ref="B4:C4"/>
    <mergeCell ref="B6:C6"/>
    <mergeCell ref="A8:C8"/>
    <mergeCell ref="A10:A11"/>
    <mergeCell ref="B10:C10"/>
  </mergeCells>
  <phoneticPr fontId="3" type="noConversion"/>
  <pageMargins left="0.75" right="0.75" top="1" bottom="1" header="0.5" footer="0.5"/>
  <pageSetup paperSize="9" scale="72" fitToHeight="1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indexed="43"/>
  </sheetPr>
  <dimension ref="A1:H112"/>
  <sheetViews>
    <sheetView view="pageBreakPreview" zoomScale="75" zoomScaleNormal="100" workbookViewId="0">
      <selection activeCell="E2" sqref="E2"/>
    </sheetView>
  </sheetViews>
  <sheetFormatPr defaultRowHeight="12.75"/>
  <cols>
    <col min="1" max="1" width="22.140625" customWidth="1"/>
    <col min="2" max="2" width="25.5703125" customWidth="1"/>
    <col min="3" max="3" width="18.140625" customWidth="1"/>
    <col min="4" max="4" width="16.5703125" customWidth="1"/>
    <col min="5" max="5" width="13.140625" customWidth="1"/>
    <col min="6" max="6" width="8.85546875" customWidth="1"/>
    <col min="7" max="7" width="31.5703125" customWidth="1"/>
  </cols>
  <sheetData>
    <row r="1" spans="1:8" ht="79.5" customHeight="1">
      <c r="A1" s="175"/>
      <c r="E1" s="263" t="s">
        <v>542</v>
      </c>
      <c r="F1" s="292"/>
      <c r="G1" s="292"/>
    </row>
    <row r="2" spans="1:8" ht="21.75" customHeight="1">
      <c r="E2" s="145"/>
      <c r="F2" s="320"/>
      <c r="G2" s="320"/>
      <c r="H2" s="320"/>
    </row>
    <row r="3" spans="1:8" s="29" customFormat="1" ht="39" customHeight="1">
      <c r="A3" s="294" t="s">
        <v>513</v>
      </c>
      <c r="B3" s="294"/>
      <c r="C3" s="294"/>
      <c r="D3" s="294"/>
      <c r="E3" s="294"/>
      <c r="F3" s="294"/>
      <c r="G3" s="294"/>
    </row>
    <row r="4" spans="1:8" s="29" customFormat="1" ht="21" customHeight="1">
      <c r="E4" s="176"/>
      <c r="F4" s="176"/>
      <c r="G4" s="176"/>
    </row>
    <row r="5" spans="1:8" s="29" customFormat="1" ht="44.25" customHeight="1">
      <c r="A5" s="321" t="s">
        <v>514</v>
      </c>
      <c r="B5" s="321"/>
      <c r="C5" s="321"/>
      <c r="D5" s="321"/>
      <c r="E5" s="321"/>
      <c r="F5" s="321"/>
      <c r="G5" s="321"/>
    </row>
    <row r="6" spans="1:8" s="158" customFormat="1" ht="38.25" customHeight="1">
      <c r="A6" s="290" t="s">
        <v>474</v>
      </c>
      <c r="B6" s="290" t="s">
        <v>475</v>
      </c>
      <c r="C6" s="290" t="s">
        <v>476</v>
      </c>
      <c r="D6" s="290" t="s">
        <v>477</v>
      </c>
      <c r="E6" s="322" t="s">
        <v>478</v>
      </c>
      <c r="F6" s="323"/>
      <c r="G6" s="290" t="s">
        <v>479</v>
      </c>
    </row>
    <row r="7" spans="1:8" s="158" customFormat="1" ht="64.900000000000006" customHeight="1">
      <c r="A7" s="290"/>
      <c r="B7" s="290"/>
      <c r="C7" s="290"/>
      <c r="D7" s="290"/>
      <c r="E7" s="324"/>
      <c r="F7" s="325"/>
      <c r="G7" s="290"/>
    </row>
    <row r="8" spans="1:8" s="158" customFormat="1" ht="15.75">
      <c r="A8" s="177" t="s">
        <v>480</v>
      </c>
      <c r="B8" s="161"/>
      <c r="C8" s="178"/>
      <c r="D8" s="178"/>
      <c r="E8" s="269"/>
      <c r="F8" s="270"/>
      <c r="G8" s="177"/>
    </row>
    <row r="9" spans="1:8" s="158" customFormat="1" ht="15.75">
      <c r="A9" s="179" t="s">
        <v>481</v>
      </c>
      <c r="B9" s="161"/>
      <c r="C9" s="178">
        <v>0</v>
      </c>
      <c r="D9" s="178"/>
      <c r="E9" s="269"/>
      <c r="F9" s="270"/>
      <c r="G9" s="161"/>
    </row>
    <row r="10" spans="1:8" s="158" customFormat="1" ht="15.75"/>
    <row r="11" spans="1:8" s="158" customFormat="1" ht="62.25" customHeight="1">
      <c r="A11" s="294" t="s">
        <v>515</v>
      </c>
      <c r="B11" s="294"/>
      <c r="C11" s="294"/>
      <c r="D11" s="294"/>
      <c r="E11" s="294"/>
      <c r="F11" s="294"/>
      <c r="G11" s="294"/>
    </row>
    <row r="12" spans="1:8" s="158" customFormat="1" ht="15.75"/>
    <row r="13" spans="1:8" s="158" customFormat="1" ht="12.75" customHeight="1">
      <c r="A13" s="290" t="s">
        <v>482</v>
      </c>
      <c r="B13" s="290"/>
      <c r="C13" s="290"/>
      <c r="D13" s="290" t="s">
        <v>483</v>
      </c>
      <c r="E13" s="290"/>
      <c r="F13" s="290"/>
      <c r="G13" s="290"/>
    </row>
    <row r="14" spans="1:8" s="158" customFormat="1" ht="19.5" customHeight="1">
      <c r="A14" s="290"/>
      <c r="B14" s="290"/>
      <c r="C14" s="290"/>
      <c r="D14" s="290"/>
      <c r="E14" s="290"/>
      <c r="F14" s="290"/>
      <c r="G14" s="290"/>
    </row>
    <row r="15" spans="1:8" s="158" customFormat="1" ht="37.9" hidden="1" customHeight="1">
      <c r="A15" s="317" t="s">
        <v>484</v>
      </c>
      <c r="B15" s="317"/>
      <c r="C15" s="317"/>
      <c r="D15" s="319">
        <v>0</v>
      </c>
      <c r="E15" s="319"/>
      <c r="F15" s="319"/>
      <c r="G15" s="319"/>
    </row>
    <row r="16" spans="1:8" s="158" customFormat="1" ht="33" customHeight="1">
      <c r="A16" s="317" t="s">
        <v>485</v>
      </c>
      <c r="B16" s="317"/>
      <c r="C16" s="317"/>
      <c r="D16" s="318">
        <v>0</v>
      </c>
      <c r="E16" s="318"/>
      <c r="F16" s="318"/>
      <c r="G16" s="318"/>
    </row>
    <row r="17" spans="1:8" s="181" customFormat="1" ht="21.6" customHeight="1">
      <c r="A17" s="314" t="s">
        <v>486</v>
      </c>
      <c r="B17" s="315"/>
      <c r="C17" s="315"/>
      <c r="D17" s="316">
        <v>0</v>
      </c>
      <c r="E17" s="316"/>
      <c r="F17" s="316"/>
      <c r="G17" s="316"/>
      <c r="H17" s="180"/>
    </row>
    <row r="18" spans="1:8" s="158" customFormat="1" ht="15.75"/>
    <row r="19" spans="1:8" s="158" customFormat="1" ht="15.75"/>
    <row r="20" spans="1:8" s="158" customFormat="1" ht="15.75"/>
    <row r="21" spans="1:8" s="158" customFormat="1" ht="15.75"/>
    <row r="22" spans="1:8" s="158" customFormat="1" ht="15.75"/>
    <row r="23" spans="1:8" s="158" customFormat="1" ht="15.75"/>
    <row r="24" spans="1:8" s="158" customFormat="1" ht="15.75"/>
    <row r="25" spans="1:8" s="158" customFormat="1" ht="15.75"/>
    <row r="26" spans="1:8" s="158" customFormat="1" ht="15.75"/>
    <row r="27" spans="1:8" s="158" customFormat="1" ht="15.75"/>
    <row r="28" spans="1:8" s="181" customFormat="1"/>
    <row r="29" spans="1:8" s="181" customFormat="1"/>
    <row r="30" spans="1:8" s="181" customFormat="1"/>
    <row r="31" spans="1:8" s="181" customFormat="1"/>
    <row r="32" spans="1:8" s="181" customFormat="1"/>
    <row r="33" s="181" customFormat="1"/>
    <row r="34" s="181" customFormat="1"/>
    <row r="35" s="181" customFormat="1"/>
    <row r="36" s="181" customFormat="1"/>
    <row r="37" s="181" customFormat="1"/>
    <row r="38" s="181" customFormat="1"/>
    <row r="39" s="181" customFormat="1"/>
    <row r="40" s="181" customFormat="1"/>
    <row r="41" s="181" customFormat="1"/>
    <row r="42" s="181" customFormat="1"/>
    <row r="43" s="181" customFormat="1"/>
    <row r="44" s="181" customFormat="1"/>
    <row r="45" s="181" customFormat="1"/>
    <row r="46" s="181" customFormat="1"/>
    <row r="47" s="181" customFormat="1"/>
    <row r="48" s="181" customFormat="1"/>
    <row r="49" s="181" customFormat="1"/>
    <row r="50" s="181" customFormat="1"/>
    <row r="51" s="181" customFormat="1"/>
    <row r="52" s="181" customFormat="1"/>
    <row r="53" s="181" customFormat="1"/>
    <row r="54" s="181" customFormat="1"/>
    <row r="55" s="181" customFormat="1"/>
    <row r="56" s="181" customFormat="1"/>
    <row r="57" s="181" customFormat="1"/>
    <row r="58" s="181" customFormat="1"/>
    <row r="59" s="181" customFormat="1"/>
    <row r="60" s="181" customFormat="1"/>
    <row r="61" s="181" customFormat="1"/>
    <row r="62" s="181" customFormat="1"/>
    <row r="63" s="181" customFormat="1"/>
    <row r="64" s="181" customFormat="1"/>
    <row r="65" s="181" customFormat="1"/>
    <row r="66" s="181" customFormat="1"/>
    <row r="67" s="181" customFormat="1"/>
    <row r="68" s="181" customFormat="1"/>
    <row r="69" s="181" customFormat="1"/>
    <row r="70" s="181" customFormat="1"/>
    <row r="71" s="181" customFormat="1"/>
    <row r="72" s="181" customFormat="1"/>
    <row r="73" s="181" customFormat="1"/>
    <row r="74" s="181" customFormat="1"/>
    <row r="75" s="181" customFormat="1"/>
    <row r="76" s="181" customFormat="1"/>
    <row r="77" s="181" customFormat="1"/>
    <row r="78" s="181" customFormat="1"/>
    <row r="79" s="181" customFormat="1"/>
    <row r="80" s="181" customFormat="1"/>
    <row r="81" s="181" customFormat="1"/>
    <row r="82" s="181" customFormat="1"/>
    <row r="83" s="181" customFormat="1"/>
    <row r="84" s="181" customFormat="1"/>
    <row r="85" s="181" customFormat="1"/>
    <row r="86" s="181" customFormat="1"/>
    <row r="87" s="181" customFormat="1"/>
    <row r="88" s="181" customFormat="1"/>
    <row r="89" s="181" customFormat="1"/>
    <row r="90" s="181" customFormat="1"/>
    <row r="91" s="181" customFormat="1"/>
    <row r="92" s="181" customFormat="1"/>
    <row r="93" s="181" customFormat="1"/>
    <row r="94" s="181" customFormat="1"/>
    <row r="95" s="181" customFormat="1"/>
    <row r="96" s="181" customFormat="1"/>
    <row r="97" s="181" customFormat="1"/>
    <row r="98" s="181" customFormat="1"/>
    <row r="99" s="181" customFormat="1"/>
    <row r="100" s="181" customFormat="1"/>
    <row r="101" s="181" customFormat="1"/>
    <row r="102" s="181" customFormat="1"/>
    <row r="103" s="181" customFormat="1"/>
    <row r="104" s="181" customFormat="1"/>
    <row r="105" s="181" customFormat="1"/>
    <row r="106" s="181" customFormat="1"/>
    <row r="107" s="181" customFormat="1"/>
    <row r="108" s="181" customFormat="1"/>
    <row r="109" s="181" customFormat="1"/>
    <row r="110" s="181" customFormat="1"/>
    <row r="111" s="181" customFormat="1"/>
    <row r="112" s="181" customFormat="1"/>
  </sheetData>
  <mergeCells count="21">
    <mergeCell ref="E8:F8"/>
    <mergeCell ref="E9:F9"/>
    <mergeCell ref="E1:G1"/>
    <mergeCell ref="F2:H2"/>
    <mergeCell ref="A3:G3"/>
    <mergeCell ref="A5:G5"/>
    <mergeCell ref="E6:F7"/>
    <mergeCell ref="G6:G7"/>
    <mergeCell ref="A6:A7"/>
    <mergeCell ref="C6:C7"/>
    <mergeCell ref="D6:D7"/>
    <mergeCell ref="B6:B7"/>
    <mergeCell ref="A17:C17"/>
    <mergeCell ref="D17:G17"/>
    <mergeCell ref="A11:G11"/>
    <mergeCell ref="A13:C14"/>
    <mergeCell ref="D13:G14"/>
    <mergeCell ref="A16:C16"/>
    <mergeCell ref="A15:C15"/>
    <mergeCell ref="D16:G16"/>
    <mergeCell ref="D15:G15"/>
  </mergeCells>
  <phoneticPr fontId="3" type="noConversion"/>
  <pageMargins left="0.75" right="0.75" top="1" bottom="1" header="0.5" footer="0.5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L128"/>
  <sheetViews>
    <sheetView zoomScale="90" zoomScaleNormal="90" zoomScaleSheetLayoutView="80" workbookViewId="0">
      <selection activeCell="B2" sqref="B2:D2"/>
    </sheetView>
  </sheetViews>
  <sheetFormatPr defaultRowHeight="15.75"/>
  <cols>
    <col min="1" max="1" width="69.5703125" style="1" customWidth="1"/>
    <col min="2" max="2" width="29.5703125" style="1" customWidth="1"/>
    <col min="3" max="3" width="21.85546875" style="1" customWidth="1"/>
    <col min="4" max="4" width="23" style="2" customWidth="1"/>
    <col min="5" max="9" width="0" style="1" hidden="1" customWidth="1"/>
    <col min="10" max="10" width="9.5703125" style="219" customWidth="1"/>
    <col min="11" max="11" width="12" style="1" bestFit="1" customWidth="1"/>
    <col min="12" max="16384" width="9.140625" style="1"/>
  </cols>
  <sheetData>
    <row r="1" spans="1:12" ht="75.75" customHeight="1">
      <c r="B1" s="262"/>
      <c r="C1" s="262"/>
      <c r="D1" s="262"/>
    </row>
    <row r="2" spans="1:12" ht="66" customHeight="1">
      <c r="B2" s="263" t="s">
        <v>526</v>
      </c>
      <c r="C2" s="263"/>
      <c r="D2" s="263"/>
      <c r="E2" s="48"/>
      <c r="F2" s="48"/>
      <c r="G2" s="48"/>
      <c r="H2" s="48"/>
      <c r="I2" s="48"/>
      <c r="J2" s="220"/>
    </row>
    <row r="3" spans="1:12" ht="56.25" customHeight="1">
      <c r="A3" s="264" t="s">
        <v>367</v>
      </c>
      <c r="B3" s="264"/>
      <c r="C3" s="264"/>
      <c r="D3" s="264"/>
    </row>
    <row r="4" spans="1:12" ht="19.149999999999999" customHeight="1">
      <c r="B4" s="4"/>
      <c r="C4" s="4"/>
      <c r="D4" s="5" t="s">
        <v>125</v>
      </c>
    </row>
    <row r="5" spans="1:12" s="7" customFormat="1" ht="37.5">
      <c r="A5" s="24"/>
      <c r="B5" s="25" t="s">
        <v>92</v>
      </c>
      <c r="C5" s="71" t="s">
        <v>40</v>
      </c>
      <c r="D5" s="71" t="s">
        <v>39</v>
      </c>
      <c r="J5" s="28"/>
    </row>
    <row r="6" spans="1:12" s="7" customFormat="1" ht="18.75">
      <c r="A6" s="61" t="s">
        <v>90</v>
      </c>
      <c r="B6" s="62"/>
      <c r="C6" s="124">
        <v>0</v>
      </c>
      <c r="D6" s="124">
        <v>0</v>
      </c>
      <c r="E6" s="70">
        <v>395978.2</v>
      </c>
      <c r="F6" s="26">
        <v>395978.2</v>
      </c>
      <c r="G6" s="26">
        <v>395978.2</v>
      </c>
      <c r="H6" s="26">
        <v>395978.2</v>
      </c>
      <c r="I6" s="218">
        <v>395978.2</v>
      </c>
      <c r="J6" s="221"/>
    </row>
    <row r="7" spans="1:12" s="7" customFormat="1" ht="31.5">
      <c r="A7" s="63" t="s">
        <v>154</v>
      </c>
      <c r="B7" s="64" t="s">
        <v>155</v>
      </c>
      <c r="C7" s="124">
        <v>0</v>
      </c>
      <c r="D7" s="124">
        <v>0</v>
      </c>
      <c r="E7" s="70" t="e">
        <f>E10+E15+#REF!</f>
        <v>#REF!</v>
      </c>
      <c r="F7" s="26" t="e">
        <f>F10+F15+#REF!</f>
        <v>#REF!</v>
      </c>
      <c r="G7" s="26" t="e">
        <f>G10+G15+#REF!</f>
        <v>#REF!</v>
      </c>
      <c r="H7" s="26" t="e">
        <f>H10+H15+#REF!</f>
        <v>#REF!</v>
      </c>
      <c r="I7" s="218" t="e">
        <f>I10+I15+#REF!</f>
        <v>#REF!</v>
      </c>
      <c r="J7" s="221"/>
      <c r="K7" s="88"/>
    </row>
    <row r="8" spans="1:12" s="7" customFormat="1" ht="18.75">
      <c r="A8" s="65" t="s">
        <v>91</v>
      </c>
      <c r="B8" s="66"/>
      <c r="C8" s="124"/>
      <c r="D8" s="124"/>
      <c r="E8" s="70"/>
      <c r="F8" s="26"/>
      <c r="G8" s="26"/>
      <c r="H8" s="26"/>
      <c r="I8" s="218"/>
      <c r="J8" s="221"/>
    </row>
    <row r="9" spans="1:12" s="7" customFormat="1" ht="31.5">
      <c r="A9" s="67" t="s">
        <v>156</v>
      </c>
      <c r="B9" s="64" t="s">
        <v>165</v>
      </c>
      <c r="C9" s="124">
        <f>C10-C17</f>
        <v>0</v>
      </c>
      <c r="D9" s="124">
        <f>D10-D17</f>
        <v>0</v>
      </c>
      <c r="E9" s="70" t="e">
        <f>#REF!</f>
        <v>#REF!</v>
      </c>
      <c r="F9" s="26" t="e">
        <f>#REF!</f>
        <v>#REF!</v>
      </c>
      <c r="G9" s="26" t="e">
        <f>#REF!</f>
        <v>#REF!</v>
      </c>
      <c r="H9" s="26" t="e">
        <f>#REF!</f>
        <v>#REF!</v>
      </c>
      <c r="I9" s="218" t="e">
        <f>#REF!</f>
        <v>#REF!</v>
      </c>
      <c r="J9" s="221"/>
    </row>
    <row r="10" spans="1:12" s="27" customFormat="1" ht="18.75">
      <c r="A10" s="68" t="s">
        <v>157</v>
      </c>
      <c r="B10" s="69" t="s">
        <v>166</v>
      </c>
      <c r="C10" s="125">
        <f t="shared" ref="C10:D12" si="0">C11</f>
        <v>2961.84</v>
      </c>
      <c r="D10" s="125">
        <f t="shared" si="0"/>
        <v>3013.64</v>
      </c>
      <c r="E10" s="70" t="e">
        <f>E11-E13</f>
        <v>#REF!</v>
      </c>
      <c r="F10" s="26" t="e">
        <f>F11-F13</f>
        <v>#REF!</v>
      </c>
      <c r="G10" s="26" t="e">
        <f>G11-G13</f>
        <v>#REF!</v>
      </c>
      <c r="H10" s="26" t="e">
        <f>H11-H13</f>
        <v>#REF!</v>
      </c>
      <c r="I10" s="218" t="e">
        <f>I11-I13</f>
        <v>#REF!</v>
      </c>
      <c r="J10" s="221"/>
      <c r="K10" s="265"/>
      <c r="L10" s="49"/>
    </row>
    <row r="11" spans="1:12" s="7" customFormat="1" ht="18.75">
      <c r="A11" s="68" t="s">
        <v>158</v>
      </c>
      <c r="B11" s="69" t="s">
        <v>167</v>
      </c>
      <c r="C11" s="125">
        <f t="shared" si="0"/>
        <v>2961.84</v>
      </c>
      <c r="D11" s="125">
        <f t="shared" si="0"/>
        <v>3013.64</v>
      </c>
      <c r="E11" s="70" t="e">
        <f>E12</f>
        <v>#REF!</v>
      </c>
      <c r="F11" s="26" t="e">
        <f>F12</f>
        <v>#REF!</v>
      </c>
      <c r="G11" s="26" t="e">
        <f>G12</f>
        <v>#REF!</v>
      </c>
      <c r="H11" s="26" t="e">
        <f>H12</f>
        <v>#REF!</v>
      </c>
      <c r="I11" s="218" t="e">
        <f>I12</f>
        <v>#REF!</v>
      </c>
      <c r="J11" s="221"/>
      <c r="K11" s="265"/>
    </row>
    <row r="12" spans="1:12" s="7" customFormat="1" ht="18.75">
      <c r="A12" s="68" t="s">
        <v>159</v>
      </c>
      <c r="B12" s="69" t="s">
        <v>168</v>
      </c>
      <c r="C12" s="125">
        <f t="shared" si="0"/>
        <v>2961.84</v>
      </c>
      <c r="D12" s="125">
        <f t="shared" si="0"/>
        <v>3013.64</v>
      </c>
      <c r="E12" s="70" t="e">
        <f>E14+#REF!+#REF!-E17-#REF!</f>
        <v>#REF!</v>
      </c>
      <c r="F12" s="26" t="e">
        <f>F14+#REF!+#REF!-F17-#REF!</f>
        <v>#REF!</v>
      </c>
      <c r="G12" s="26" t="e">
        <f>G14+#REF!+#REF!-G17-#REF!</f>
        <v>#REF!</v>
      </c>
      <c r="H12" s="26" t="e">
        <f>H14+#REF!+#REF!-H17-#REF!</f>
        <v>#REF!</v>
      </c>
      <c r="I12" s="218" t="e">
        <f>I14+#REF!+#REF!-I17-#REF!</f>
        <v>#REF!</v>
      </c>
      <c r="J12" s="221"/>
      <c r="K12" s="265"/>
    </row>
    <row r="13" spans="1:12" s="7" customFormat="1" ht="31.5">
      <c r="A13" s="68" t="s">
        <v>163</v>
      </c>
      <c r="B13" s="69" t="s">
        <v>169</v>
      </c>
      <c r="C13" s="125">
        <v>2961.84</v>
      </c>
      <c r="D13" s="125">
        <v>3013.64</v>
      </c>
      <c r="E13" s="70">
        <f>E14</f>
        <v>160000</v>
      </c>
      <c r="F13" s="26">
        <f>F14</f>
        <v>160000</v>
      </c>
      <c r="G13" s="26">
        <f>G14</f>
        <v>160000</v>
      </c>
      <c r="H13" s="26">
        <f>H14</f>
        <v>160000</v>
      </c>
      <c r="I13" s="218">
        <f>I14</f>
        <v>160000</v>
      </c>
      <c r="J13" s="221"/>
      <c r="K13" s="265"/>
    </row>
    <row r="14" spans="1:12" s="7" customFormat="1" ht="18.75">
      <c r="A14" s="68" t="s">
        <v>160</v>
      </c>
      <c r="B14" s="69" t="s">
        <v>170</v>
      </c>
      <c r="C14" s="125">
        <f t="shared" ref="C14:D16" si="1">C15</f>
        <v>2961.84</v>
      </c>
      <c r="D14" s="125">
        <f t="shared" si="1"/>
        <v>3013.64</v>
      </c>
      <c r="E14" s="70">
        <v>160000</v>
      </c>
      <c r="F14" s="26">
        <v>160000</v>
      </c>
      <c r="G14" s="26">
        <v>160000</v>
      </c>
      <c r="H14" s="26">
        <v>160000</v>
      </c>
      <c r="I14" s="218">
        <v>160000</v>
      </c>
      <c r="J14" s="221"/>
      <c r="K14" s="265"/>
    </row>
    <row r="15" spans="1:12" s="27" customFormat="1" ht="17.45" customHeight="1">
      <c r="A15" s="68" t="s">
        <v>161</v>
      </c>
      <c r="B15" s="69" t="s">
        <v>171</v>
      </c>
      <c r="C15" s="125">
        <f t="shared" si="1"/>
        <v>2961.84</v>
      </c>
      <c r="D15" s="125">
        <f t="shared" si="1"/>
        <v>3013.64</v>
      </c>
      <c r="E15" s="70" t="e">
        <f>E16-#REF!</f>
        <v>#REF!</v>
      </c>
      <c r="F15" s="26" t="e">
        <f>F16-#REF!</f>
        <v>#REF!</v>
      </c>
      <c r="G15" s="26" t="e">
        <f>G16-#REF!</f>
        <v>#REF!</v>
      </c>
      <c r="H15" s="26" t="e">
        <f>H16-#REF!</f>
        <v>#REF!</v>
      </c>
      <c r="I15" s="218" t="e">
        <f>I16-#REF!</f>
        <v>#REF!</v>
      </c>
      <c r="J15" s="221"/>
      <c r="K15" s="265"/>
    </row>
    <row r="16" spans="1:12" s="7" customFormat="1" ht="18.75">
      <c r="A16" s="68" t="s">
        <v>162</v>
      </c>
      <c r="B16" s="69" t="s">
        <v>172</v>
      </c>
      <c r="C16" s="125">
        <f t="shared" si="1"/>
        <v>2961.84</v>
      </c>
      <c r="D16" s="125">
        <f t="shared" si="1"/>
        <v>3013.64</v>
      </c>
      <c r="E16" s="70">
        <f>E17</f>
        <v>250000</v>
      </c>
      <c r="F16" s="26">
        <f>F17</f>
        <v>250000</v>
      </c>
      <c r="G16" s="26">
        <f>G17</f>
        <v>250000</v>
      </c>
      <c r="H16" s="26">
        <f>H17</f>
        <v>250000</v>
      </c>
      <c r="I16" s="218">
        <f>I17</f>
        <v>250000</v>
      </c>
      <c r="J16" s="221"/>
      <c r="K16" s="265"/>
    </row>
    <row r="17" spans="1:11" s="7" customFormat="1" ht="31.5">
      <c r="A17" s="68" t="s">
        <v>164</v>
      </c>
      <c r="B17" s="69" t="s">
        <v>173</v>
      </c>
      <c r="C17" s="125">
        <v>2961.84</v>
      </c>
      <c r="D17" s="125">
        <v>3013.64</v>
      </c>
      <c r="E17" s="70">
        <v>250000</v>
      </c>
      <c r="F17" s="26">
        <v>250000</v>
      </c>
      <c r="G17" s="26">
        <v>250000</v>
      </c>
      <c r="H17" s="26">
        <v>250000</v>
      </c>
      <c r="I17" s="218">
        <v>250000</v>
      </c>
      <c r="J17" s="221"/>
      <c r="K17" s="265"/>
    </row>
    <row r="18" spans="1:11" s="7" customFormat="1" ht="18.75">
      <c r="B18" s="28"/>
      <c r="C18" s="246"/>
      <c r="D18" s="72"/>
      <c r="J18" s="28"/>
    </row>
    <row r="19" spans="1:11" s="7" customFormat="1" ht="18.75">
      <c r="D19" s="73"/>
      <c r="J19" s="28"/>
    </row>
    <row r="20" spans="1:11" s="7" customFormat="1" ht="18.75">
      <c r="D20" s="6"/>
      <c r="J20" s="28"/>
    </row>
    <row r="21" spans="1:11" s="7" customFormat="1" ht="18.75">
      <c r="D21" s="6"/>
      <c r="J21" s="28"/>
    </row>
    <row r="22" spans="1:11" s="7" customFormat="1" ht="18.75">
      <c r="D22" s="6"/>
      <c r="J22" s="28"/>
    </row>
    <row r="23" spans="1:11" s="7" customFormat="1" ht="18.75">
      <c r="D23" s="6"/>
      <c r="J23" s="28"/>
    </row>
    <row r="24" spans="1:11" s="7" customFormat="1" ht="18.75">
      <c r="D24" s="6"/>
      <c r="J24" s="28"/>
    </row>
    <row r="25" spans="1:11" s="7" customFormat="1" ht="18.75">
      <c r="D25" s="6"/>
      <c r="J25" s="28"/>
    </row>
    <row r="26" spans="1:11" s="7" customFormat="1" ht="18.75">
      <c r="D26" s="6"/>
      <c r="J26" s="28"/>
    </row>
    <row r="27" spans="1:11" s="7" customFormat="1" ht="18.75">
      <c r="D27" s="6"/>
      <c r="J27" s="28"/>
    </row>
    <row r="28" spans="1:11" s="7" customFormat="1" ht="18.75">
      <c r="D28" s="6"/>
      <c r="J28" s="28"/>
    </row>
    <row r="29" spans="1:11" s="7" customFormat="1" ht="18.75">
      <c r="D29" s="6"/>
      <c r="J29" s="28"/>
    </row>
    <row r="30" spans="1:11" s="7" customFormat="1" ht="18.75">
      <c r="D30" s="6"/>
      <c r="J30" s="28"/>
    </row>
    <row r="31" spans="1:11" s="7" customFormat="1" ht="18.75">
      <c r="D31" s="6"/>
      <c r="J31" s="28"/>
    </row>
    <row r="32" spans="1:11" s="7" customFormat="1" ht="18.75">
      <c r="D32" s="6"/>
      <c r="J32" s="28"/>
    </row>
    <row r="33" spans="4:10" s="7" customFormat="1" ht="18.75">
      <c r="D33" s="6"/>
      <c r="J33" s="28"/>
    </row>
    <row r="34" spans="4:10" s="7" customFormat="1" ht="18.75">
      <c r="D34" s="6"/>
      <c r="J34" s="28"/>
    </row>
    <row r="35" spans="4:10" s="7" customFormat="1" ht="18.75">
      <c r="D35" s="6"/>
      <c r="J35" s="28"/>
    </row>
    <row r="36" spans="4:10" s="7" customFormat="1" ht="18.75">
      <c r="D36" s="6"/>
      <c r="J36" s="28"/>
    </row>
    <row r="37" spans="4:10" s="7" customFormat="1" ht="18.75">
      <c r="D37" s="6"/>
      <c r="J37" s="28"/>
    </row>
    <row r="38" spans="4:10" s="7" customFormat="1" ht="18.75">
      <c r="D38" s="6"/>
      <c r="J38" s="28"/>
    </row>
    <row r="39" spans="4:10" s="7" customFormat="1" ht="18.75">
      <c r="D39" s="6"/>
      <c r="J39" s="28"/>
    </row>
    <row r="40" spans="4:10" s="7" customFormat="1" ht="18.75">
      <c r="D40" s="6"/>
      <c r="J40" s="28"/>
    </row>
    <row r="41" spans="4:10" s="7" customFormat="1" ht="18.75">
      <c r="D41" s="6"/>
      <c r="J41" s="28"/>
    </row>
    <row r="42" spans="4:10" s="7" customFormat="1" ht="18.75">
      <c r="D42" s="6"/>
      <c r="J42" s="28"/>
    </row>
    <row r="43" spans="4:10" s="7" customFormat="1" ht="18.75">
      <c r="D43" s="6"/>
      <c r="J43" s="28"/>
    </row>
    <row r="44" spans="4:10" s="7" customFormat="1" ht="18.75">
      <c r="D44" s="6"/>
      <c r="J44" s="28"/>
    </row>
    <row r="45" spans="4:10" s="7" customFormat="1" ht="18.75">
      <c r="D45" s="6"/>
      <c r="J45" s="28"/>
    </row>
    <row r="46" spans="4:10" s="7" customFormat="1" ht="18.75">
      <c r="D46" s="6"/>
      <c r="J46" s="28"/>
    </row>
    <row r="47" spans="4:10" s="7" customFormat="1" ht="18.75">
      <c r="D47" s="6"/>
      <c r="J47" s="28"/>
    </row>
    <row r="48" spans="4:10" s="7" customFormat="1" ht="18.75">
      <c r="D48" s="6"/>
      <c r="J48" s="28"/>
    </row>
    <row r="49" spans="4:10" s="7" customFormat="1" ht="18.75">
      <c r="D49" s="6"/>
      <c r="J49" s="28"/>
    </row>
    <row r="50" spans="4:10" s="7" customFormat="1" ht="18.75">
      <c r="D50" s="6"/>
      <c r="J50" s="28"/>
    </row>
    <row r="51" spans="4:10" s="7" customFormat="1" ht="18.75">
      <c r="D51" s="6"/>
      <c r="J51" s="28"/>
    </row>
    <row r="52" spans="4:10" s="7" customFormat="1" ht="18.75">
      <c r="D52" s="6"/>
      <c r="J52" s="28"/>
    </row>
    <row r="53" spans="4:10" s="7" customFormat="1" ht="18.75">
      <c r="D53" s="6"/>
      <c r="J53" s="28"/>
    </row>
    <row r="54" spans="4:10" s="7" customFormat="1" ht="18.75">
      <c r="D54" s="6"/>
      <c r="J54" s="28"/>
    </row>
    <row r="55" spans="4:10" s="7" customFormat="1" ht="18.75">
      <c r="D55" s="6"/>
      <c r="J55" s="28"/>
    </row>
    <row r="56" spans="4:10" s="7" customFormat="1" ht="18.75">
      <c r="D56" s="6"/>
      <c r="J56" s="28"/>
    </row>
    <row r="57" spans="4:10" s="7" customFormat="1" ht="18.75">
      <c r="D57" s="6"/>
      <c r="J57" s="28"/>
    </row>
    <row r="58" spans="4:10" s="7" customFormat="1" ht="18.75">
      <c r="D58" s="6"/>
      <c r="J58" s="28"/>
    </row>
    <row r="59" spans="4:10" s="7" customFormat="1" ht="18.75">
      <c r="D59" s="6"/>
      <c r="J59" s="28"/>
    </row>
    <row r="60" spans="4:10" s="7" customFormat="1" ht="18.75">
      <c r="D60" s="6"/>
      <c r="J60" s="28"/>
    </row>
    <row r="61" spans="4:10" s="7" customFormat="1" ht="18.75">
      <c r="D61" s="6"/>
      <c r="J61" s="28"/>
    </row>
    <row r="62" spans="4:10" s="7" customFormat="1" ht="18.75">
      <c r="D62" s="6"/>
      <c r="J62" s="28"/>
    </row>
    <row r="63" spans="4:10" s="7" customFormat="1" ht="18.75">
      <c r="D63" s="6"/>
      <c r="J63" s="28"/>
    </row>
    <row r="64" spans="4:10" s="7" customFormat="1" ht="18.75">
      <c r="D64" s="6"/>
      <c r="J64" s="28"/>
    </row>
    <row r="65" spans="4:10" s="7" customFormat="1" ht="18.75">
      <c r="D65" s="6"/>
      <c r="J65" s="28"/>
    </row>
    <row r="66" spans="4:10" s="7" customFormat="1" ht="18.75">
      <c r="D66" s="6"/>
      <c r="J66" s="28"/>
    </row>
    <row r="67" spans="4:10" s="7" customFormat="1" ht="18.75">
      <c r="D67" s="6"/>
      <c r="J67" s="28"/>
    </row>
    <row r="68" spans="4:10" s="7" customFormat="1" ht="18.75">
      <c r="D68" s="6"/>
      <c r="J68" s="28"/>
    </row>
    <row r="69" spans="4:10" s="7" customFormat="1" ht="18.75">
      <c r="D69" s="6"/>
      <c r="J69" s="28"/>
    </row>
    <row r="70" spans="4:10" s="7" customFormat="1" ht="18.75">
      <c r="D70" s="6"/>
      <c r="J70" s="28"/>
    </row>
    <row r="71" spans="4:10" s="7" customFormat="1" ht="18.75">
      <c r="D71" s="6"/>
      <c r="J71" s="28"/>
    </row>
    <row r="72" spans="4:10" s="7" customFormat="1" ht="18.75">
      <c r="D72" s="6"/>
      <c r="J72" s="28"/>
    </row>
    <row r="73" spans="4:10" s="7" customFormat="1" ht="18.75">
      <c r="D73" s="6"/>
      <c r="J73" s="28"/>
    </row>
    <row r="74" spans="4:10" s="7" customFormat="1" ht="18.75">
      <c r="D74" s="6"/>
      <c r="J74" s="28"/>
    </row>
    <row r="75" spans="4:10" s="7" customFormat="1" ht="18.75">
      <c r="D75" s="6"/>
      <c r="J75" s="28"/>
    </row>
    <row r="76" spans="4:10" s="7" customFormat="1" ht="18.75">
      <c r="D76" s="6"/>
      <c r="J76" s="28"/>
    </row>
    <row r="77" spans="4:10" s="7" customFormat="1" ht="18.75">
      <c r="D77" s="6"/>
      <c r="J77" s="28"/>
    </row>
    <row r="78" spans="4:10" s="7" customFormat="1" ht="18.75">
      <c r="D78" s="6"/>
      <c r="J78" s="28"/>
    </row>
    <row r="79" spans="4:10" s="7" customFormat="1" ht="18.75">
      <c r="D79" s="6"/>
      <c r="J79" s="28"/>
    </row>
    <row r="80" spans="4:10" s="7" customFormat="1" ht="18.75">
      <c r="D80" s="6"/>
      <c r="J80" s="28"/>
    </row>
    <row r="81" spans="4:10" s="7" customFormat="1" ht="18.75">
      <c r="D81" s="6"/>
      <c r="J81" s="28"/>
    </row>
    <row r="82" spans="4:10" s="7" customFormat="1" ht="18.75">
      <c r="D82" s="6"/>
      <c r="J82" s="28"/>
    </row>
    <row r="83" spans="4:10" s="7" customFormat="1" ht="18.75">
      <c r="D83" s="6"/>
      <c r="J83" s="28"/>
    </row>
    <row r="84" spans="4:10" s="7" customFormat="1" ht="18.75">
      <c r="D84" s="6"/>
      <c r="J84" s="28"/>
    </row>
    <row r="85" spans="4:10" s="7" customFormat="1" ht="18.75">
      <c r="D85" s="6"/>
      <c r="J85" s="28"/>
    </row>
    <row r="86" spans="4:10" s="7" customFormat="1" ht="18.75">
      <c r="D86" s="6"/>
      <c r="J86" s="28"/>
    </row>
    <row r="87" spans="4:10" s="7" customFormat="1" ht="18.75">
      <c r="D87" s="6"/>
      <c r="J87" s="28"/>
    </row>
    <row r="88" spans="4:10" s="7" customFormat="1" ht="18.75">
      <c r="D88" s="6"/>
      <c r="J88" s="28"/>
    </row>
    <row r="89" spans="4:10" s="7" customFormat="1" ht="18.75">
      <c r="D89" s="6"/>
      <c r="J89" s="28"/>
    </row>
    <row r="90" spans="4:10" s="7" customFormat="1" ht="18.75">
      <c r="D90" s="6"/>
      <c r="J90" s="28"/>
    </row>
    <row r="91" spans="4:10" s="7" customFormat="1" ht="18.75">
      <c r="D91" s="6"/>
      <c r="J91" s="28"/>
    </row>
    <row r="92" spans="4:10" s="7" customFormat="1" ht="18.75">
      <c r="D92" s="6"/>
      <c r="J92" s="28"/>
    </row>
    <row r="93" spans="4:10" s="7" customFormat="1" ht="18.75">
      <c r="D93" s="6"/>
      <c r="J93" s="28"/>
    </row>
    <row r="94" spans="4:10" s="7" customFormat="1" ht="18.75">
      <c r="D94" s="6"/>
      <c r="J94" s="28"/>
    </row>
    <row r="95" spans="4:10" s="7" customFormat="1" ht="18.75">
      <c r="D95" s="6"/>
      <c r="J95" s="28"/>
    </row>
    <row r="96" spans="4:10" s="7" customFormat="1" ht="18.75">
      <c r="D96" s="6"/>
      <c r="J96" s="28"/>
    </row>
    <row r="97" spans="4:10" s="7" customFormat="1" ht="18.75">
      <c r="D97" s="6"/>
      <c r="J97" s="28"/>
    </row>
    <row r="98" spans="4:10" s="7" customFormat="1" ht="18.75">
      <c r="D98" s="6"/>
      <c r="J98" s="28"/>
    </row>
    <row r="99" spans="4:10" s="7" customFormat="1" ht="18.75">
      <c r="D99" s="6"/>
      <c r="J99" s="28"/>
    </row>
    <row r="100" spans="4:10" s="7" customFormat="1" ht="18.75">
      <c r="D100" s="6"/>
      <c r="J100" s="28"/>
    </row>
    <row r="101" spans="4:10" s="7" customFormat="1" ht="18.75">
      <c r="D101" s="6"/>
      <c r="J101" s="28"/>
    </row>
    <row r="102" spans="4:10" s="7" customFormat="1" ht="18.75">
      <c r="D102" s="6"/>
      <c r="J102" s="28"/>
    </row>
    <row r="103" spans="4:10" s="7" customFormat="1" ht="18.75">
      <c r="D103" s="6"/>
      <c r="J103" s="28"/>
    </row>
    <row r="104" spans="4:10" s="7" customFormat="1" ht="18.75">
      <c r="D104" s="6"/>
      <c r="J104" s="28"/>
    </row>
    <row r="105" spans="4:10" s="7" customFormat="1" ht="18.75">
      <c r="D105" s="6"/>
      <c r="J105" s="28"/>
    </row>
    <row r="106" spans="4:10" s="7" customFormat="1" ht="18.75">
      <c r="D106" s="6"/>
      <c r="J106" s="28"/>
    </row>
    <row r="107" spans="4:10" s="7" customFormat="1" ht="18.75">
      <c r="D107" s="6"/>
      <c r="J107" s="28"/>
    </row>
    <row r="108" spans="4:10" s="7" customFormat="1" ht="18.75">
      <c r="D108" s="6"/>
      <c r="J108" s="28"/>
    </row>
    <row r="109" spans="4:10" s="7" customFormat="1" ht="18.75">
      <c r="D109" s="6"/>
      <c r="J109" s="28"/>
    </row>
    <row r="110" spans="4:10" s="7" customFormat="1" ht="18.75">
      <c r="D110" s="6"/>
      <c r="J110" s="28"/>
    </row>
    <row r="111" spans="4:10" s="7" customFormat="1" ht="18.75">
      <c r="D111" s="6"/>
      <c r="J111" s="28"/>
    </row>
    <row r="112" spans="4:10" s="7" customFormat="1" ht="18.75">
      <c r="D112" s="6"/>
      <c r="J112" s="28"/>
    </row>
    <row r="113" spans="4:10" s="7" customFormat="1" ht="18.75">
      <c r="D113" s="6"/>
      <c r="J113" s="28"/>
    </row>
    <row r="114" spans="4:10" s="7" customFormat="1" ht="18.75">
      <c r="D114" s="6"/>
      <c r="J114" s="28"/>
    </row>
    <row r="115" spans="4:10" s="7" customFormat="1" ht="18.75">
      <c r="D115" s="6"/>
      <c r="J115" s="28"/>
    </row>
    <row r="116" spans="4:10" s="7" customFormat="1" ht="18.75">
      <c r="D116" s="6"/>
      <c r="J116" s="28"/>
    </row>
    <row r="117" spans="4:10" s="7" customFormat="1" ht="18.75">
      <c r="D117" s="6"/>
      <c r="J117" s="28"/>
    </row>
    <row r="118" spans="4:10" s="7" customFormat="1" ht="18.75">
      <c r="D118" s="6"/>
      <c r="J118" s="28"/>
    </row>
    <row r="119" spans="4:10" s="7" customFormat="1" ht="18.75">
      <c r="D119" s="6"/>
      <c r="J119" s="28"/>
    </row>
    <row r="120" spans="4:10" s="7" customFormat="1" ht="18.75">
      <c r="D120" s="6"/>
      <c r="J120" s="28"/>
    </row>
    <row r="121" spans="4:10" s="7" customFormat="1" ht="18.75">
      <c r="D121" s="6"/>
      <c r="J121" s="28"/>
    </row>
    <row r="122" spans="4:10" s="7" customFormat="1" ht="18.75">
      <c r="D122" s="6"/>
      <c r="J122" s="28"/>
    </row>
    <row r="123" spans="4:10">
      <c r="D123" s="6"/>
    </row>
    <row r="124" spans="4:10">
      <c r="D124" s="6"/>
    </row>
    <row r="125" spans="4:10">
      <c r="D125" s="6"/>
    </row>
    <row r="126" spans="4:10">
      <c r="D126" s="6"/>
    </row>
    <row r="127" spans="4:10">
      <c r="D127" s="6"/>
    </row>
    <row r="128" spans="4:10">
      <c r="D128" s="6"/>
    </row>
  </sheetData>
  <mergeCells count="5">
    <mergeCell ref="K14:K17"/>
    <mergeCell ref="B1:D1"/>
    <mergeCell ref="A3:D3"/>
    <mergeCell ref="B2:D2"/>
    <mergeCell ref="K10:K13"/>
  </mergeCells>
  <phoneticPr fontId="3" type="noConversion"/>
  <pageMargins left="0.78740157480314965" right="0.39370078740157483" top="0.78740157480314965" bottom="0.78740157480314965" header="0.51181102362204722" footer="0.51181102362204722"/>
  <pageSetup paperSize="9" scale="55" fitToHeight="0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indexed="43"/>
    <pageSetUpPr fitToPage="1"/>
  </sheetPr>
  <dimension ref="A1:H113"/>
  <sheetViews>
    <sheetView view="pageBreakPreview" zoomScale="110" zoomScaleNormal="100" zoomScaleSheetLayoutView="110" workbookViewId="0">
      <selection activeCell="E1" sqref="E1:G1"/>
    </sheetView>
  </sheetViews>
  <sheetFormatPr defaultRowHeight="12.75"/>
  <cols>
    <col min="1" max="1" width="22.140625" customWidth="1"/>
    <col min="2" max="2" width="25.5703125" customWidth="1"/>
    <col min="3" max="3" width="19.5703125" customWidth="1"/>
    <col min="4" max="4" width="19.28515625" customWidth="1"/>
    <col min="5" max="5" width="13.140625" customWidth="1"/>
    <col min="6" max="6" width="8.85546875" customWidth="1"/>
    <col min="7" max="7" width="31.5703125" customWidth="1"/>
  </cols>
  <sheetData>
    <row r="1" spans="1:8" ht="94.5" customHeight="1">
      <c r="A1" s="175"/>
      <c r="E1" s="263" t="s">
        <v>543</v>
      </c>
      <c r="F1" s="292"/>
      <c r="G1" s="292"/>
    </row>
    <row r="3" spans="1:8" ht="21.75" customHeight="1">
      <c r="E3" s="145"/>
      <c r="F3" s="320"/>
      <c r="G3" s="320"/>
      <c r="H3" s="320"/>
    </row>
    <row r="4" spans="1:8" s="29" customFormat="1" ht="39" customHeight="1">
      <c r="A4" s="294" t="s">
        <v>516</v>
      </c>
      <c r="B4" s="294"/>
      <c r="C4" s="294"/>
      <c r="D4" s="294"/>
      <c r="E4" s="294"/>
      <c r="F4" s="294"/>
      <c r="G4" s="294"/>
    </row>
    <row r="5" spans="1:8" s="29" customFormat="1" ht="21" customHeight="1">
      <c r="E5" s="176"/>
      <c r="F5" s="176"/>
      <c r="G5" s="176"/>
    </row>
    <row r="6" spans="1:8" s="29" customFormat="1" ht="44.25" customHeight="1">
      <c r="A6" s="321" t="s">
        <v>517</v>
      </c>
      <c r="B6" s="321"/>
      <c r="C6" s="321"/>
      <c r="D6" s="321"/>
      <c r="E6" s="321"/>
      <c r="F6" s="321"/>
      <c r="G6" s="321"/>
    </row>
    <row r="7" spans="1:8" s="158" customFormat="1" ht="38.25" customHeight="1">
      <c r="A7" s="290" t="s">
        <v>474</v>
      </c>
      <c r="B7" s="290" t="s">
        <v>475</v>
      </c>
      <c r="C7" s="290" t="s">
        <v>476</v>
      </c>
      <c r="D7" s="290" t="s">
        <v>477</v>
      </c>
      <c r="E7" s="322" t="s">
        <v>478</v>
      </c>
      <c r="F7" s="323"/>
      <c r="G7" s="290" t="s">
        <v>479</v>
      </c>
    </row>
    <row r="8" spans="1:8" s="158" customFormat="1" ht="64.900000000000006" customHeight="1">
      <c r="A8" s="290"/>
      <c r="B8" s="290"/>
      <c r="C8" s="290"/>
      <c r="D8" s="290"/>
      <c r="E8" s="324"/>
      <c r="F8" s="325"/>
      <c r="G8" s="290"/>
    </row>
    <row r="9" spans="1:8" s="158" customFormat="1" ht="15.75">
      <c r="A9" s="177"/>
      <c r="B9" s="161"/>
      <c r="C9" s="178"/>
      <c r="D9" s="178"/>
      <c r="E9" s="269"/>
      <c r="F9" s="270"/>
      <c r="G9" s="177"/>
    </row>
    <row r="10" spans="1:8" s="158" customFormat="1" ht="15.75">
      <c r="A10" s="179" t="s">
        <v>481</v>
      </c>
      <c r="B10" s="161" t="s">
        <v>480</v>
      </c>
      <c r="C10" s="178">
        <v>0</v>
      </c>
      <c r="D10" s="178" t="s">
        <v>480</v>
      </c>
      <c r="E10" s="269" t="s">
        <v>480</v>
      </c>
      <c r="F10" s="270"/>
      <c r="G10" s="161" t="s">
        <v>480</v>
      </c>
    </row>
    <row r="11" spans="1:8" s="158" customFormat="1" ht="15.75"/>
    <row r="12" spans="1:8" s="158" customFormat="1" ht="61.5" customHeight="1">
      <c r="A12" s="294" t="s">
        <v>512</v>
      </c>
      <c r="B12" s="294"/>
      <c r="C12" s="294"/>
      <c r="D12" s="294"/>
      <c r="E12" s="294"/>
      <c r="F12" s="294"/>
      <c r="G12" s="294"/>
    </row>
    <row r="13" spans="1:8" s="158" customFormat="1" ht="15.75"/>
    <row r="14" spans="1:8" s="158" customFormat="1" ht="12.75" customHeight="1">
      <c r="A14" s="290" t="s">
        <v>482</v>
      </c>
      <c r="B14" s="290"/>
      <c r="C14" s="290"/>
      <c r="D14" s="290" t="s">
        <v>483</v>
      </c>
      <c r="E14" s="290"/>
      <c r="F14" s="290"/>
      <c r="G14" s="290"/>
    </row>
    <row r="15" spans="1:8" s="158" customFormat="1" ht="19.5" customHeight="1">
      <c r="A15" s="290"/>
      <c r="B15" s="290"/>
      <c r="C15" s="290"/>
      <c r="D15" s="290"/>
      <c r="E15" s="290"/>
      <c r="F15" s="290"/>
      <c r="G15" s="290"/>
    </row>
    <row r="16" spans="1:8" s="158" customFormat="1" ht="37.9" hidden="1" customHeight="1">
      <c r="A16" s="317" t="s">
        <v>484</v>
      </c>
      <c r="B16" s="317"/>
      <c r="C16" s="317"/>
      <c r="D16" s="319">
        <v>0</v>
      </c>
      <c r="E16" s="319"/>
      <c r="F16" s="319"/>
      <c r="G16" s="319"/>
    </row>
    <row r="17" spans="1:8" s="158" customFormat="1" ht="33" customHeight="1">
      <c r="A17" s="317" t="s">
        <v>485</v>
      </c>
      <c r="B17" s="317"/>
      <c r="C17" s="317"/>
      <c r="D17" s="318">
        <v>0</v>
      </c>
      <c r="E17" s="318"/>
      <c r="F17" s="318"/>
      <c r="G17" s="318"/>
    </row>
    <row r="18" spans="1:8" s="181" customFormat="1" ht="21.6" customHeight="1">
      <c r="A18" s="314" t="s">
        <v>486</v>
      </c>
      <c r="B18" s="315"/>
      <c r="C18" s="315"/>
      <c r="D18" s="316">
        <v>0</v>
      </c>
      <c r="E18" s="316"/>
      <c r="F18" s="316"/>
      <c r="G18" s="316"/>
      <c r="H18" s="180"/>
    </row>
    <row r="19" spans="1:8" s="158" customFormat="1" ht="15.75"/>
    <row r="20" spans="1:8" s="158" customFormat="1" ht="15.75"/>
    <row r="21" spans="1:8" s="158" customFormat="1" ht="15.75"/>
    <row r="22" spans="1:8" s="158" customFormat="1" ht="15.75"/>
    <row r="23" spans="1:8" s="158" customFormat="1" ht="15.75"/>
    <row r="24" spans="1:8" s="158" customFormat="1" ht="15.75"/>
    <row r="25" spans="1:8" s="158" customFormat="1" ht="15.75"/>
    <row r="26" spans="1:8" s="158" customFormat="1" ht="15.75"/>
    <row r="27" spans="1:8" s="158" customFormat="1" ht="15.75"/>
    <row r="28" spans="1:8" s="158" customFormat="1" ht="15.75"/>
    <row r="29" spans="1:8" s="181" customFormat="1"/>
    <row r="30" spans="1:8" s="181" customFormat="1"/>
    <row r="31" spans="1:8" s="181" customFormat="1"/>
    <row r="32" spans="1:8" s="181" customFormat="1"/>
    <row r="33" s="181" customFormat="1"/>
    <row r="34" s="181" customFormat="1"/>
    <row r="35" s="181" customFormat="1"/>
    <row r="36" s="181" customFormat="1"/>
    <row r="37" s="181" customFormat="1"/>
    <row r="38" s="181" customFormat="1"/>
    <row r="39" s="181" customFormat="1"/>
    <row r="40" s="181" customFormat="1"/>
    <row r="41" s="181" customFormat="1"/>
    <row r="42" s="181" customFormat="1"/>
    <row r="43" s="181" customFormat="1"/>
    <row r="44" s="181" customFormat="1"/>
    <row r="45" s="181" customFormat="1"/>
    <row r="46" s="181" customFormat="1"/>
    <row r="47" s="181" customFormat="1"/>
    <row r="48" s="181" customFormat="1"/>
    <row r="49" s="181" customFormat="1"/>
    <row r="50" s="181" customFormat="1"/>
    <row r="51" s="181" customFormat="1"/>
    <row r="52" s="181" customFormat="1"/>
    <row r="53" s="181" customFormat="1"/>
    <row r="54" s="181" customFormat="1"/>
    <row r="55" s="181" customFormat="1"/>
    <row r="56" s="181" customFormat="1"/>
    <row r="57" s="181" customFormat="1"/>
    <row r="58" s="181" customFormat="1"/>
    <row r="59" s="181" customFormat="1"/>
    <row r="60" s="181" customFormat="1"/>
    <row r="61" s="181" customFormat="1"/>
    <row r="62" s="181" customFormat="1"/>
    <row r="63" s="181" customFormat="1"/>
    <row r="64" s="181" customFormat="1"/>
    <row r="65" s="181" customFormat="1"/>
    <row r="66" s="181" customFormat="1"/>
    <row r="67" s="181" customFormat="1"/>
    <row r="68" s="181" customFormat="1"/>
    <row r="69" s="181" customFormat="1"/>
    <row r="70" s="181" customFormat="1"/>
    <row r="71" s="181" customFormat="1"/>
    <row r="72" s="181" customFormat="1"/>
    <row r="73" s="181" customFormat="1"/>
    <row r="74" s="181" customFormat="1"/>
    <row r="75" s="181" customFormat="1"/>
    <row r="76" s="181" customFormat="1"/>
    <row r="77" s="181" customFormat="1"/>
    <row r="78" s="181" customFormat="1"/>
    <row r="79" s="181" customFormat="1"/>
    <row r="80" s="181" customFormat="1"/>
    <row r="81" s="181" customFormat="1"/>
    <row r="82" s="181" customFormat="1"/>
    <row r="83" s="181" customFormat="1"/>
    <row r="84" s="181" customFormat="1"/>
    <row r="85" s="181" customFormat="1"/>
    <row r="86" s="181" customFormat="1"/>
    <row r="87" s="181" customFormat="1"/>
    <row r="88" s="181" customFormat="1"/>
    <row r="89" s="181" customFormat="1"/>
    <row r="90" s="181" customFormat="1"/>
    <row r="91" s="181" customFormat="1"/>
    <row r="92" s="181" customFormat="1"/>
    <row r="93" s="181" customFormat="1"/>
    <row r="94" s="181" customFormat="1"/>
    <row r="95" s="181" customFormat="1"/>
    <row r="96" s="181" customFormat="1"/>
    <row r="97" s="181" customFormat="1"/>
    <row r="98" s="181" customFormat="1"/>
    <row r="99" s="181" customFormat="1"/>
    <row r="100" s="181" customFormat="1"/>
    <row r="101" s="181" customFormat="1"/>
    <row r="102" s="181" customFormat="1"/>
    <row r="103" s="181" customFormat="1"/>
    <row r="104" s="181" customFormat="1"/>
    <row r="105" s="181" customFormat="1"/>
    <row r="106" s="181" customFormat="1"/>
    <row r="107" s="181" customFormat="1"/>
    <row r="108" s="181" customFormat="1"/>
    <row r="109" s="181" customFormat="1"/>
    <row r="110" s="181" customFormat="1"/>
    <row r="111" s="181" customFormat="1"/>
    <row r="112" s="181" customFormat="1"/>
    <row r="113" s="181" customFormat="1"/>
  </sheetData>
  <mergeCells count="21">
    <mergeCell ref="E1:G1"/>
    <mergeCell ref="F3:H3"/>
    <mergeCell ref="A4:G4"/>
    <mergeCell ref="A6:G6"/>
    <mergeCell ref="A18:C18"/>
    <mergeCell ref="E7:F8"/>
    <mergeCell ref="D7:D8"/>
    <mergeCell ref="G7:G8"/>
    <mergeCell ref="A7:A8"/>
    <mergeCell ref="B7:B8"/>
    <mergeCell ref="C7:C8"/>
    <mergeCell ref="D18:G18"/>
    <mergeCell ref="E9:F9"/>
    <mergeCell ref="E10:F10"/>
    <mergeCell ref="A12:G12"/>
    <mergeCell ref="D17:G17"/>
    <mergeCell ref="D14:G15"/>
    <mergeCell ref="D16:G16"/>
    <mergeCell ref="A17:C17"/>
    <mergeCell ref="A14:C15"/>
    <mergeCell ref="A16:C16"/>
  </mergeCells>
  <phoneticPr fontId="3" type="noConversion"/>
  <pageMargins left="0.75" right="0.75" top="0.57999999999999996" bottom="0.66" header="0.22" footer="0.37"/>
  <pageSetup paperSize="9" scale="94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F43"/>
  <sheetViews>
    <sheetView showGridLines="0" topLeftCell="A32" zoomScaleNormal="100" workbookViewId="0">
      <selection activeCell="B34" sqref="B34"/>
    </sheetView>
  </sheetViews>
  <sheetFormatPr defaultRowHeight="12.75"/>
  <cols>
    <col min="2" max="2" width="26.85546875" customWidth="1"/>
    <col min="3" max="3" width="72.7109375" customWidth="1"/>
    <col min="4" max="4" width="14.7109375" customWidth="1"/>
    <col min="5" max="5" width="13.7109375" customWidth="1"/>
    <col min="6" max="6" width="13.42578125" customWidth="1"/>
  </cols>
  <sheetData>
    <row r="1" spans="1:6" ht="48.75" customHeight="1">
      <c r="C1" s="285" t="s">
        <v>544</v>
      </c>
      <c r="D1" s="285"/>
    </row>
    <row r="2" spans="1:6" ht="52.5" customHeight="1">
      <c r="A2" s="284" t="s">
        <v>364</v>
      </c>
      <c r="B2" s="284"/>
      <c r="C2" s="284"/>
      <c r="D2" s="284"/>
    </row>
    <row r="5" spans="1:6">
      <c r="D5" t="s">
        <v>363</v>
      </c>
    </row>
    <row r="7" spans="1:6" ht="78.75">
      <c r="A7" s="142" t="s">
        <v>295</v>
      </c>
      <c r="B7" s="142" t="s">
        <v>296</v>
      </c>
      <c r="C7" s="100" t="s">
        <v>297</v>
      </c>
      <c r="D7" s="142" t="s">
        <v>362</v>
      </c>
      <c r="E7" s="142" t="s">
        <v>366</v>
      </c>
      <c r="F7" s="142" t="s">
        <v>365</v>
      </c>
    </row>
    <row r="8" spans="1:6">
      <c r="A8" s="129">
        <v>1</v>
      </c>
      <c r="B8" s="129">
        <v>2</v>
      </c>
      <c r="C8" s="129">
        <v>3</v>
      </c>
      <c r="D8" s="144">
        <v>4</v>
      </c>
      <c r="E8" s="143">
        <v>5</v>
      </c>
      <c r="F8" s="143">
        <v>6</v>
      </c>
    </row>
    <row r="9" spans="1:6" ht="15.75">
      <c r="A9" s="130"/>
      <c r="B9" s="131" t="s">
        <v>298</v>
      </c>
      <c r="C9" s="131" t="s">
        <v>299</v>
      </c>
      <c r="D9" s="132">
        <f>D10+D20</f>
        <v>1580.6</v>
      </c>
      <c r="E9" s="132">
        <f>E10+E20</f>
        <v>1630.4</v>
      </c>
      <c r="F9" s="132">
        <f>F10+F20</f>
        <v>1682.2</v>
      </c>
    </row>
    <row r="10" spans="1:6" ht="15.75">
      <c r="A10" s="130"/>
      <c r="B10" s="131"/>
      <c r="C10" s="131" t="s">
        <v>300</v>
      </c>
      <c r="D10" s="132">
        <f>+D13+D15+D12</f>
        <v>1529</v>
      </c>
      <c r="E10" s="132">
        <f>+E13+E15+E12</f>
        <v>1579</v>
      </c>
      <c r="F10" s="132">
        <f>+F13+F15+F12</f>
        <v>1630</v>
      </c>
    </row>
    <row r="11" spans="1:6" ht="15.75">
      <c r="A11" s="99">
        <v>182</v>
      </c>
      <c r="B11" s="133" t="s">
        <v>301</v>
      </c>
      <c r="C11" s="133" t="s">
        <v>302</v>
      </c>
      <c r="D11" s="132">
        <f>D12</f>
        <v>188</v>
      </c>
      <c r="E11" s="132">
        <f>E12</f>
        <v>196</v>
      </c>
      <c r="F11" s="132">
        <f>F12</f>
        <v>204</v>
      </c>
    </row>
    <row r="12" spans="1:6" ht="15.75">
      <c r="A12" s="100">
        <v>182</v>
      </c>
      <c r="B12" s="134" t="s">
        <v>303</v>
      </c>
      <c r="C12" s="134" t="s">
        <v>304</v>
      </c>
      <c r="D12" s="135">
        <v>188</v>
      </c>
      <c r="E12" s="135">
        <v>196</v>
      </c>
      <c r="F12" s="135">
        <v>204</v>
      </c>
    </row>
    <row r="13" spans="1:6" ht="15.75">
      <c r="A13" s="100">
        <v>182</v>
      </c>
      <c r="B13" s="133" t="s">
        <v>305</v>
      </c>
      <c r="C13" s="136" t="s">
        <v>306</v>
      </c>
      <c r="D13" s="132">
        <f>D14</f>
        <v>0</v>
      </c>
      <c r="E13" s="132">
        <f>E14</f>
        <v>0</v>
      </c>
      <c r="F13" s="132">
        <f>F14</f>
        <v>0</v>
      </c>
    </row>
    <row r="14" spans="1:6" ht="15.75">
      <c r="A14" s="100">
        <v>182</v>
      </c>
      <c r="B14" s="134" t="s">
        <v>307</v>
      </c>
      <c r="C14" s="137" t="s">
        <v>308</v>
      </c>
      <c r="D14" s="135">
        <v>0</v>
      </c>
      <c r="E14" s="135">
        <v>0</v>
      </c>
      <c r="F14" s="135">
        <v>0</v>
      </c>
    </row>
    <row r="15" spans="1:6" ht="15.75">
      <c r="A15" s="99">
        <v>182</v>
      </c>
      <c r="B15" s="133" t="s">
        <v>309</v>
      </c>
      <c r="C15" s="136" t="s">
        <v>310</v>
      </c>
      <c r="D15" s="132">
        <f>D16+D17</f>
        <v>1341</v>
      </c>
      <c r="E15" s="132">
        <f>E16+E17</f>
        <v>1383</v>
      </c>
      <c r="F15" s="132">
        <f>F16+F17</f>
        <v>1426</v>
      </c>
    </row>
    <row r="16" spans="1:6" ht="15.75">
      <c r="A16" s="100">
        <v>182</v>
      </c>
      <c r="B16" s="134" t="s">
        <v>311</v>
      </c>
      <c r="C16" s="137" t="s">
        <v>312</v>
      </c>
      <c r="D16" s="135">
        <v>289</v>
      </c>
      <c r="E16" s="135">
        <v>300</v>
      </c>
      <c r="F16" s="135">
        <v>310</v>
      </c>
    </row>
    <row r="17" spans="1:6" ht="15.75">
      <c r="A17" s="100">
        <v>182</v>
      </c>
      <c r="B17" s="134" t="s">
        <v>313</v>
      </c>
      <c r="C17" s="137" t="s">
        <v>314</v>
      </c>
      <c r="D17" s="135">
        <f>D18+D19</f>
        <v>1052</v>
      </c>
      <c r="E17" s="135">
        <f>E18+E19</f>
        <v>1083</v>
      </c>
      <c r="F17" s="135">
        <f>F18+F19</f>
        <v>1116</v>
      </c>
    </row>
    <row r="18" spans="1:6" ht="30">
      <c r="A18" s="100">
        <v>182</v>
      </c>
      <c r="B18" s="134" t="s">
        <v>315</v>
      </c>
      <c r="C18" s="138" t="s">
        <v>316</v>
      </c>
      <c r="D18" s="135">
        <v>431.3</v>
      </c>
      <c r="E18" s="135">
        <v>444</v>
      </c>
      <c r="F18" s="135">
        <v>457.6</v>
      </c>
    </row>
    <row r="19" spans="1:6" ht="30">
      <c r="A19" s="100">
        <v>182</v>
      </c>
      <c r="B19" s="134" t="s">
        <v>317</v>
      </c>
      <c r="C19" s="137" t="s">
        <v>318</v>
      </c>
      <c r="D19" s="135">
        <v>620.70000000000005</v>
      </c>
      <c r="E19" s="135">
        <v>639</v>
      </c>
      <c r="F19" s="135">
        <v>658.4</v>
      </c>
    </row>
    <row r="20" spans="1:6" ht="15.75">
      <c r="A20" s="99"/>
      <c r="B20" s="133"/>
      <c r="C20" s="136" t="s">
        <v>319</v>
      </c>
      <c r="D20" s="132">
        <f>D22+D23+D28+D27</f>
        <v>51.6</v>
      </c>
      <c r="E20" s="132">
        <f>E22+E23+E28+E27</f>
        <v>51.400000000000006</v>
      </c>
      <c r="F20" s="132">
        <f>F22+F23+F28+F27</f>
        <v>52.2</v>
      </c>
    </row>
    <row r="21" spans="1:6" ht="28.5">
      <c r="A21" s="99">
        <v>801</v>
      </c>
      <c r="B21" s="133" t="s">
        <v>320</v>
      </c>
      <c r="C21" s="136" t="s">
        <v>321</v>
      </c>
      <c r="D21" s="132">
        <f>D22</f>
        <v>43.1</v>
      </c>
      <c r="E21" s="132">
        <f>E22</f>
        <v>45.2</v>
      </c>
      <c r="F21" s="132">
        <f>F22</f>
        <v>47.5</v>
      </c>
    </row>
    <row r="22" spans="1:6" ht="66.75" customHeight="1">
      <c r="A22" s="100">
        <v>801</v>
      </c>
      <c r="B22" s="134" t="s">
        <v>322</v>
      </c>
      <c r="C22" s="137" t="s">
        <v>323</v>
      </c>
      <c r="D22" s="135">
        <v>43.1</v>
      </c>
      <c r="E22" s="135">
        <v>45.2</v>
      </c>
      <c r="F22" s="135">
        <v>47.5</v>
      </c>
    </row>
    <row r="23" spans="1:6" ht="15.75">
      <c r="A23" s="99">
        <v>801</v>
      </c>
      <c r="B23" s="133" t="s">
        <v>324</v>
      </c>
      <c r="C23" s="136" t="s">
        <v>325</v>
      </c>
      <c r="D23" s="132">
        <f t="shared" ref="D23:F24" si="0">D24</f>
        <v>8.5</v>
      </c>
      <c r="E23" s="132">
        <f t="shared" si="0"/>
        <v>6.2</v>
      </c>
      <c r="F23" s="132">
        <f t="shared" si="0"/>
        <v>4.7</v>
      </c>
    </row>
    <row r="24" spans="1:6" ht="30">
      <c r="A24" s="100">
        <v>801</v>
      </c>
      <c r="B24" s="134" t="s">
        <v>326</v>
      </c>
      <c r="C24" s="137" t="s">
        <v>327</v>
      </c>
      <c r="D24" s="135">
        <f t="shared" si="0"/>
        <v>8.5</v>
      </c>
      <c r="E24" s="135">
        <f t="shared" si="0"/>
        <v>6.2</v>
      </c>
      <c r="F24" s="135">
        <f t="shared" si="0"/>
        <v>4.7</v>
      </c>
    </row>
    <row r="25" spans="1:6" ht="45">
      <c r="A25" s="100">
        <v>801</v>
      </c>
      <c r="B25" s="134" t="s">
        <v>328</v>
      </c>
      <c r="C25" s="137" t="s">
        <v>339</v>
      </c>
      <c r="D25" s="135">
        <v>8.5</v>
      </c>
      <c r="E25" s="135">
        <v>6.2</v>
      </c>
      <c r="F25" s="135">
        <v>4.7</v>
      </c>
    </row>
    <row r="26" spans="1:6" ht="15.75" hidden="1">
      <c r="A26" s="99">
        <v>177</v>
      </c>
      <c r="B26" s="133" t="s">
        <v>340</v>
      </c>
      <c r="C26" s="133" t="s">
        <v>341</v>
      </c>
      <c r="D26" s="132">
        <f>D27</f>
        <v>0</v>
      </c>
      <c r="E26" s="132">
        <f>E27</f>
        <v>0</v>
      </c>
      <c r="F26" s="132">
        <f>F27</f>
        <v>0</v>
      </c>
    </row>
    <row r="27" spans="1:6" ht="30" hidden="1">
      <c r="A27" s="100">
        <v>177</v>
      </c>
      <c r="B27" s="134" t="s">
        <v>342</v>
      </c>
      <c r="C27" s="137" t="s">
        <v>343</v>
      </c>
      <c r="D27" s="135">
        <v>0</v>
      </c>
      <c r="E27" s="135">
        <v>0</v>
      </c>
      <c r="F27" s="135">
        <v>0</v>
      </c>
    </row>
    <row r="28" spans="1:6" ht="15.75" hidden="1">
      <c r="A28" s="139" t="s">
        <v>344</v>
      </c>
      <c r="B28" s="140" t="s">
        <v>345</v>
      </c>
      <c r="C28" s="136" t="s">
        <v>346</v>
      </c>
      <c r="D28" s="141">
        <v>0</v>
      </c>
      <c r="E28" s="141">
        <v>0</v>
      </c>
      <c r="F28" s="141">
        <v>0</v>
      </c>
    </row>
    <row r="29" spans="1:6" ht="15.75">
      <c r="A29" s="99">
        <v>801</v>
      </c>
      <c r="B29" s="133" t="s">
        <v>347</v>
      </c>
      <c r="C29" s="136" t="s">
        <v>348</v>
      </c>
      <c r="D29" s="132">
        <f>D30+D39</f>
        <v>1331.44</v>
      </c>
      <c r="E29" s="132">
        <f>E30+E39</f>
        <v>1331.44</v>
      </c>
      <c r="F29" s="132">
        <f>F30+F39</f>
        <v>1331.44</v>
      </c>
    </row>
    <row r="30" spans="1:6" ht="30">
      <c r="A30" s="100">
        <v>801</v>
      </c>
      <c r="B30" s="134" t="s">
        <v>349</v>
      </c>
      <c r="C30" s="137" t="s">
        <v>350</v>
      </c>
      <c r="D30" s="135">
        <f>D31+D34+D36</f>
        <v>1331.44</v>
      </c>
      <c r="E30" s="135">
        <f>E31+E34+E36</f>
        <v>1331.44</v>
      </c>
      <c r="F30" s="135">
        <f>F31+F34+F36</f>
        <v>1331.44</v>
      </c>
    </row>
    <row r="31" spans="1:6" ht="30">
      <c r="A31" s="100">
        <v>801</v>
      </c>
      <c r="B31" s="134" t="s">
        <v>88</v>
      </c>
      <c r="C31" s="137" t="s">
        <v>351</v>
      </c>
      <c r="D31" s="135">
        <f>D32+D33</f>
        <v>863.8</v>
      </c>
      <c r="E31" s="135">
        <f t="shared" ref="E31:F31" si="1">E32+E33</f>
        <v>863.8</v>
      </c>
      <c r="F31" s="135">
        <f t="shared" si="1"/>
        <v>863.8</v>
      </c>
    </row>
    <row r="32" spans="1:6" ht="30">
      <c r="A32" s="100">
        <v>801</v>
      </c>
      <c r="B32" s="134" t="s">
        <v>549</v>
      </c>
      <c r="C32" s="137" t="s">
        <v>332</v>
      </c>
      <c r="D32" s="135">
        <v>293</v>
      </c>
      <c r="E32" s="135">
        <v>293</v>
      </c>
      <c r="F32" s="135">
        <v>293</v>
      </c>
    </row>
    <row r="33" spans="1:6" ht="30">
      <c r="A33" s="100">
        <v>801</v>
      </c>
      <c r="B33" s="134" t="s">
        <v>549</v>
      </c>
      <c r="C33" s="137" t="s">
        <v>524</v>
      </c>
      <c r="D33" s="135">
        <v>570.79999999999995</v>
      </c>
      <c r="E33" s="135">
        <v>570.79999999999995</v>
      </c>
      <c r="F33" s="135">
        <v>570.79999999999995</v>
      </c>
    </row>
    <row r="34" spans="1:6" ht="30">
      <c r="A34" s="100">
        <v>801</v>
      </c>
      <c r="B34" s="134" t="s">
        <v>87</v>
      </c>
      <c r="C34" s="137" t="s">
        <v>353</v>
      </c>
      <c r="D34" s="135">
        <f>D35</f>
        <v>92</v>
      </c>
      <c r="E34" s="135">
        <f>E35</f>
        <v>92</v>
      </c>
      <c r="F34" s="135">
        <f>F35</f>
        <v>92</v>
      </c>
    </row>
    <row r="35" spans="1:6" ht="30">
      <c r="A35" s="100">
        <v>801</v>
      </c>
      <c r="B35" s="134" t="s">
        <v>548</v>
      </c>
      <c r="C35" s="137" t="s">
        <v>354</v>
      </c>
      <c r="D35" s="135">
        <v>92</v>
      </c>
      <c r="E35" s="135">
        <v>92</v>
      </c>
      <c r="F35" s="135">
        <v>92</v>
      </c>
    </row>
    <row r="36" spans="1:6" ht="15.75">
      <c r="A36" s="100">
        <v>801</v>
      </c>
      <c r="B36" s="134" t="s">
        <v>547</v>
      </c>
      <c r="C36" s="137" t="s">
        <v>355</v>
      </c>
      <c r="D36" s="135">
        <f>D37+D38</f>
        <v>375.64</v>
      </c>
      <c r="E36" s="135">
        <f>E37+E38</f>
        <v>375.64</v>
      </c>
      <c r="F36" s="135">
        <f>F37+F38</f>
        <v>375.64</v>
      </c>
    </row>
    <row r="37" spans="1:6" ht="60">
      <c r="A37" s="100">
        <v>801</v>
      </c>
      <c r="B37" s="134" t="s">
        <v>546</v>
      </c>
      <c r="C37" s="137" t="s">
        <v>357</v>
      </c>
      <c r="D37" s="135">
        <f>D40+D41</f>
        <v>375.64</v>
      </c>
      <c r="E37" s="135">
        <f t="shared" ref="E37:F37" si="2">E40+E41</f>
        <v>375.64</v>
      </c>
      <c r="F37" s="135">
        <f t="shared" si="2"/>
        <v>375.64</v>
      </c>
    </row>
    <row r="38" spans="1:6" ht="45" hidden="1">
      <c r="A38" s="100">
        <v>801</v>
      </c>
      <c r="B38" s="134" t="s">
        <v>356</v>
      </c>
      <c r="C38" s="137" t="s">
        <v>358</v>
      </c>
      <c r="D38" s="135">
        <v>0</v>
      </c>
      <c r="E38" s="135">
        <v>0</v>
      </c>
      <c r="F38" s="135">
        <v>0</v>
      </c>
    </row>
    <row r="39" spans="1:6" ht="15.75" hidden="1">
      <c r="A39" s="99">
        <v>801</v>
      </c>
      <c r="B39" s="140" t="s">
        <v>359</v>
      </c>
      <c r="C39" s="136" t="s">
        <v>360</v>
      </c>
      <c r="D39" s="132">
        <v>0</v>
      </c>
      <c r="E39" s="132">
        <v>0</v>
      </c>
      <c r="F39" s="132">
        <v>0</v>
      </c>
    </row>
    <row r="40" spans="1:6" ht="57">
      <c r="A40" s="99">
        <v>801</v>
      </c>
      <c r="B40" s="134" t="s">
        <v>546</v>
      </c>
      <c r="C40" s="136" t="s">
        <v>522</v>
      </c>
      <c r="D40" s="132">
        <v>264.45</v>
      </c>
      <c r="E40" s="132">
        <v>264.45</v>
      </c>
      <c r="F40" s="132">
        <v>264.45</v>
      </c>
    </row>
    <row r="41" spans="1:6" ht="85.5">
      <c r="A41" s="99">
        <v>801</v>
      </c>
      <c r="B41" s="134" t="s">
        <v>546</v>
      </c>
      <c r="C41" s="136" t="s">
        <v>523</v>
      </c>
      <c r="D41" s="132">
        <v>111.19</v>
      </c>
      <c r="E41" s="132">
        <v>111.19</v>
      </c>
      <c r="F41" s="132">
        <v>111.19</v>
      </c>
    </row>
    <row r="42" spans="1:6" ht="15.75">
      <c r="A42" s="128"/>
      <c r="B42" s="134"/>
      <c r="C42" s="133" t="s">
        <v>361</v>
      </c>
      <c r="D42" s="132">
        <f>D9+D29</f>
        <v>2912.04</v>
      </c>
      <c r="E42" s="132">
        <f>E9+E29</f>
        <v>2961.84</v>
      </c>
      <c r="F42" s="132">
        <f>F9+F29</f>
        <v>3013.6400000000003</v>
      </c>
    </row>
    <row r="43" spans="1:6">
      <c r="D43" s="224"/>
    </row>
  </sheetData>
  <mergeCells count="2">
    <mergeCell ref="C1:D1"/>
    <mergeCell ref="A2:D2"/>
  </mergeCells>
  <phoneticPr fontId="3" type="noConversion"/>
  <pageMargins left="0" right="0" top="0" bottom="0" header="0" footer="0"/>
  <pageSetup paperSize="9" scale="6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25"/>
  <sheetViews>
    <sheetView view="pageBreakPreview" topLeftCell="A15" zoomScale="60" zoomScaleNormal="100" workbookViewId="0">
      <selection activeCell="B23" sqref="B23"/>
    </sheetView>
  </sheetViews>
  <sheetFormatPr defaultRowHeight="12.75"/>
  <cols>
    <col min="1" max="1" width="11" customWidth="1"/>
    <col min="2" max="2" width="32.140625" customWidth="1"/>
    <col min="3" max="3" width="92.5703125" customWidth="1"/>
  </cols>
  <sheetData>
    <row r="1" spans="1:3" ht="68.25" customHeight="1">
      <c r="A1" s="8"/>
      <c r="B1" s="8"/>
      <c r="C1" s="147" t="s">
        <v>527</v>
      </c>
    </row>
    <row r="2" spans="1:3">
      <c r="A2" s="8"/>
      <c r="B2" s="8"/>
      <c r="C2" s="148"/>
    </row>
    <row r="3" spans="1:3" ht="15.75">
      <c r="A3" s="266" t="s">
        <v>368</v>
      </c>
      <c r="B3" s="267"/>
      <c r="C3" s="267"/>
    </row>
    <row r="4" spans="1:3" ht="15.75">
      <c r="A4" s="149"/>
      <c r="B4" s="150"/>
      <c r="C4" s="151"/>
    </row>
    <row r="5" spans="1:3" ht="71.25" customHeight="1">
      <c r="A5" s="139" t="s">
        <v>295</v>
      </c>
      <c r="B5" s="101" t="s">
        <v>296</v>
      </c>
      <c r="C5" s="98" t="s">
        <v>297</v>
      </c>
    </row>
    <row r="6" spans="1:3" ht="15.75">
      <c r="A6" s="268" t="s">
        <v>369</v>
      </c>
      <c r="B6" s="268"/>
      <c r="C6" s="268"/>
    </row>
    <row r="7" spans="1:3" ht="75" hidden="1" customHeight="1">
      <c r="A7" s="152" t="s">
        <v>344</v>
      </c>
      <c r="B7" s="153" t="s">
        <v>370</v>
      </c>
      <c r="C7" s="154" t="s">
        <v>371</v>
      </c>
    </row>
    <row r="8" spans="1:3" ht="103.5" customHeight="1">
      <c r="A8" s="152" t="s">
        <v>344</v>
      </c>
      <c r="B8" s="153" t="s">
        <v>322</v>
      </c>
      <c r="C8" s="154" t="s">
        <v>323</v>
      </c>
    </row>
    <row r="9" spans="1:3" ht="93.75" customHeight="1">
      <c r="A9" s="152" t="s">
        <v>344</v>
      </c>
      <c r="B9" s="153" t="s">
        <v>372</v>
      </c>
      <c r="C9" s="154" t="s">
        <v>373</v>
      </c>
    </row>
    <row r="10" spans="1:3" ht="37.5" customHeight="1">
      <c r="A10" s="152" t="s">
        <v>344</v>
      </c>
      <c r="B10" s="153" t="s">
        <v>374</v>
      </c>
      <c r="C10" s="155" t="s">
        <v>375</v>
      </c>
    </row>
    <row r="11" spans="1:3" ht="92.25" customHeight="1">
      <c r="A11" s="152" t="s">
        <v>344</v>
      </c>
      <c r="B11" s="153" t="s">
        <v>333</v>
      </c>
      <c r="C11" s="154" t="s">
        <v>336</v>
      </c>
    </row>
    <row r="12" spans="1:3" ht="92.25" customHeight="1">
      <c r="A12" s="152" t="s">
        <v>344</v>
      </c>
      <c r="B12" s="153" t="s">
        <v>337</v>
      </c>
      <c r="C12" s="65" t="s">
        <v>338</v>
      </c>
    </row>
    <row r="13" spans="1:3" ht="78.75" customHeight="1">
      <c r="A13" s="152" t="s">
        <v>344</v>
      </c>
      <c r="B13" s="153" t="s">
        <v>376</v>
      </c>
      <c r="C13" s="154" t="s">
        <v>334</v>
      </c>
    </row>
    <row r="14" spans="1:3" ht="87.75" customHeight="1">
      <c r="A14" s="152" t="s">
        <v>344</v>
      </c>
      <c r="B14" s="153" t="s">
        <v>377</v>
      </c>
      <c r="C14" s="65" t="s">
        <v>335</v>
      </c>
    </row>
    <row r="15" spans="1:3" ht="42" customHeight="1">
      <c r="A15" s="152" t="s">
        <v>378</v>
      </c>
      <c r="B15" s="153" t="s">
        <v>379</v>
      </c>
      <c r="C15" s="154" t="s">
        <v>380</v>
      </c>
    </row>
    <row r="16" spans="1:3" ht="51" customHeight="1">
      <c r="A16" s="152" t="s">
        <v>344</v>
      </c>
      <c r="B16" s="153" t="s">
        <v>328</v>
      </c>
      <c r="C16" s="154" t="s">
        <v>339</v>
      </c>
    </row>
    <row r="17" spans="1:3" ht="40.5" customHeight="1">
      <c r="A17" s="152" t="s">
        <v>344</v>
      </c>
      <c r="B17" s="153" t="s">
        <v>381</v>
      </c>
      <c r="C17" s="154" t="s">
        <v>382</v>
      </c>
    </row>
    <row r="18" spans="1:3" ht="42" customHeight="1">
      <c r="A18" s="152" t="s">
        <v>344</v>
      </c>
      <c r="B18" s="153" t="s">
        <v>345</v>
      </c>
      <c r="C18" s="154" t="s">
        <v>346</v>
      </c>
    </row>
    <row r="19" spans="1:3" ht="41.25" customHeight="1">
      <c r="A19" s="152" t="s">
        <v>344</v>
      </c>
      <c r="B19" s="153" t="s">
        <v>549</v>
      </c>
      <c r="C19" s="68" t="s">
        <v>352</v>
      </c>
    </row>
    <row r="20" spans="1:3" ht="53.25" customHeight="1">
      <c r="A20" s="152" t="s">
        <v>344</v>
      </c>
      <c r="B20" s="153" t="s">
        <v>548</v>
      </c>
      <c r="C20" s="68" t="s">
        <v>354</v>
      </c>
    </row>
    <row r="21" spans="1:3" ht="50.25" hidden="1" customHeight="1">
      <c r="A21" s="152" t="s">
        <v>344</v>
      </c>
      <c r="B21" s="153" t="s">
        <v>384</v>
      </c>
      <c r="C21" s="68" t="s">
        <v>385</v>
      </c>
    </row>
    <row r="22" spans="1:3" ht="60.75" customHeight="1">
      <c r="A22" s="69" t="s">
        <v>344</v>
      </c>
      <c r="B22" s="153" t="s">
        <v>551</v>
      </c>
      <c r="C22" s="68" t="s">
        <v>357</v>
      </c>
    </row>
    <row r="23" spans="1:3" ht="49.5" customHeight="1">
      <c r="A23" s="152" t="s">
        <v>344</v>
      </c>
      <c r="B23" s="153" t="s">
        <v>359</v>
      </c>
      <c r="C23" s="154" t="s">
        <v>360</v>
      </c>
    </row>
    <row r="24" spans="1:3" ht="71.25" customHeight="1">
      <c r="A24" s="152" t="s">
        <v>344</v>
      </c>
      <c r="B24" s="153" t="s">
        <v>386</v>
      </c>
      <c r="C24" s="154" t="s">
        <v>388</v>
      </c>
    </row>
    <row r="25" spans="1:3" ht="54.75" customHeight="1">
      <c r="A25" s="152" t="s">
        <v>344</v>
      </c>
      <c r="B25" s="153" t="s">
        <v>545</v>
      </c>
      <c r="C25" s="68" t="s">
        <v>387</v>
      </c>
    </row>
  </sheetData>
  <mergeCells count="2">
    <mergeCell ref="A3:C3"/>
    <mergeCell ref="A6:C6"/>
  </mergeCells>
  <phoneticPr fontId="3" type="noConversion"/>
  <pageMargins left="0.59055118110236227" right="0" top="0" bottom="0" header="0" footer="0"/>
  <pageSetup paperSize="9" scale="7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9"/>
  <sheetViews>
    <sheetView topLeftCell="A4" workbookViewId="0">
      <selection activeCell="B8" sqref="B8"/>
    </sheetView>
  </sheetViews>
  <sheetFormatPr defaultRowHeight="12.75"/>
  <cols>
    <col min="1" max="1" width="16.7109375" customWidth="1"/>
    <col min="2" max="2" width="29.7109375" customWidth="1"/>
    <col min="4" max="4" width="36.5703125" customWidth="1"/>
  </cols>
  <sheetData>
    <row r="1" spans="1:11" ht="102" customHeight="1">
      <c r="A1" s="156"/>
      <c r="B1" s="156"/>
      <c r="C1" s="271" t="s">
        <v>528</v>
      </c>
      <c r="D1" s="271"/>
    </row>
    <row r="2" spans="1:11" ht="15.75">
      <c r="A2" s="156"/>
      <c r="B2" s="156"/>
      <c r="C2" s="156"/>
      <c r="D2" s="156"/>
    </row>
    <row r="3" spans="1:11" ht="59.25" customHeight="1">
      <c r="A3" s="272" t="s">
        <v>389</v>
      </c>
      <c r="B3" s="271"/>
      <c r="C3" s="271"/>
      <c r="D3" s="271"/>
    </row>
    <row r="4" spans="1:11" ht="18" customHeight="1">
      <c r="A4" s="157"/>
      <c r="B4" s="158"/>
      <c r="C4" s="158"/>
      <c r="D4" s="158"/>
    </row>
    <row r="5" spans="1:11" ht="46.5" customHeight="1">
      <c r="A5" s="99" t="s">
        <v>390</v>
      </c>
      <c r="B5" s="159" t="s">
        <v>391</v>
      </c>
      <c r="C5" s="273" t="s">
        <v>392</v>
      </c>
      <c r="D5" s="274"/>
      <c r="E5" s="22"/>
      <c r="F5" s="160"/>
      <c r="G5" s="160"/>
      <c r="H5" s="160"/>
      <c r="I5" s="160"/>
      <c r="J5" s="160"/>
      <c r="K5" s="160"/>
    </row>
    <row r="6" spans="1:11" ht="48.75" customHeight="1">
      <c r="A6" s="130">
        <v>801</v>
      </c>
      <c r="B6" s="161"/>
      <c r="C6" s="275" t="s">
        <v>393</v>
      </c>
      <c r="D6" s="276"/>
      <c r="E6" s="22"/>
      <c r="F6" s="160"/>
      <c r="G6" s="160"/>
      <c r="H6" s="160"/>
      <c r="I6" s="160"/>
      <c r="J6" s="160"/>
      <c r="K6" s="160"/>
    </row>
    <row r="7" spans="1:11" ht="45.75" customHeight="1">
      <c r="A7" s="162">
        <v>801</v>
      </c>
      <c r="B7" s="162" t="s">
        <v>394</v>
      </c>
      <c r="C7" s="277" t="s">
        <v>163</v>
      </c>
      <c r="D7" s="277"/>
      <c r="E7" s="160"/>
      <c r="F7" s="160"/>
      <c r="G7" s="160"/>
      <c r="H7" s="160"/>
      <c r="I7" s="160"/>
      <c r="J7" s="160"/>
      <c r="K7" s="160"/>
    </row>
    <row r="8" spans="1:11" ht="50.25" customHeight="1">
      <c r="A8" s="162">
        <v>801</v>
      </c>
      <c r="B8" s="162" t="s">
        <v>395</v>
      </c>
      <c r="C8" s="269" t="s">
        <v>164</v>
      </c>
      <c r="D8" s="270"/>
      <c r="E8" s="160"/>
      <c r="F8" s="160"/>
      <c r="G8" s="160"/>
      <c r="H8" s="160"/>
      <c r="I8" s="160"/>
      <c r="J8" s="160"/>
      <c r="K8" s="160"/>
    </row>
    <row r="9" spans="1:11" ht="15">
      <c r="A9" s="160"/>
      <c r="B9" s="160"/>
      <c r="C9" s="160"/>
      <c r="D9" s="160"/>
      <c r="E9" s="160"/>
      <c r="F9" s="160"/>
      <c r="G9" s="160"/>
      <c r="H9" s="160"/>
      <c r="I9" s="160"/>
      <c r="J9" s="160"/>
      <c r="K9" s="160"/>
    </row>
  </sheetData>
  <mergeCells count="6">
    <mergeCell ref="C8:D8"/>
    <mergeCell ref="C1:D1"/>
    <mergeCell ref="A3:D3"/>
    <mergeCell ref="C5:D5"/>
    <mergeCell ref="C6:D6"/>
    <mergeCell ref="C7:D7"/>
  </mergeCells>
  <phoneticPr fontId="3" type="noConversion"/>
  <pageMargins left="0.75" right="0.75" top="1" bottom="1" header="0.5" footer="0.5"/>
  <pageSetup paperSize="9"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C51"/>
  <sheetViews>
    <sheetView topLeftCell="A37" workbookViewId="0">
      <selection activeCell="A6" sqref="A6:C6"/>
    </sheetView>
  </sheetViews>
  <sheetFormatPr defaultColWidth="8.85546875" defaultRowHeight="12.75"/>
  <cols>
    <col min="1" max="1" width="22.7109375" style="8" customWidth="1"/>
    <col min="2" max="2" width="53.42578125" style="8" customWidth="1"/>
    <col min="3" max="3" width="12.28515625" style="8" customWidth="1"/>
    <col min="4" max="16384" width="8.85546875" style="8"/>
  </cols>
  <sheetData>
    <row r="1" spans="1:3">
      <c r="B1" s="278" t="s">
        <v>396</v>
      </c>
      <c r="C1" s="278"/>
    </row>
    <row r="2" spans="1:3">
      <c r="B2" s="279" t="s">
        <v>529</v>
      </c>
      <c r="C2" s="279"/>
    </row>
    <row r="3" spans="1:3">
      <c r="B3" s="280"/>
      <c r="C3" s="280"/>
    </row>
    <row r="4" spans="1:3">
      <c r="B4" s="280"/>
      <c r="C4" s="280"/>
    </row>
    <row r="5" spans="1:3">
      <c r="B5" s="280"/>
      <c r="C5" s="280"/>
    </row>
    <row r="6" spans="1:3" ht="39" customHeight="1">
      <c r="A6" s="281"/>
      <c r="B6" s="281"/>
      <c r="C6" s="281"/>
    </row>
    <row r="7" spans="1:3" ht="33" customHeight="1">
      <c r="A7" s="282" t="s">
        <v>473</v>
      </c>
      <c r="B7" s="283"/>
      <c r="C7" s="283"/>
    </row>
    <row r="8" spans="1:3">
      <c r="A8" s="164"/>
      <c r="B8" s="165"/>
      <c r="C8" s="165"/>
    </row>
    <row r="9" spans="1:3" ht="38.25">
      <c r="A9" s="166" t="s">
        <v>397</v>
      </c>
      <c r="B9" s="166" t="s">
        <v>297</v>
      </c>
      <c r="C9" s="166" t="s">
        <v>398</v>
      </c>
    </row>
    <row r="10" spans="1:3">
      <c r="A10" s="166">
        <v>1</v>
      </c>
      <c r="B10" s="166">
        <v>2</v>
      </c>
      <c r="C10" s="166">
        <v>3</v>
      </c>
    </row>
    <row r="11" spans="1:3" hidden="1">
      <c r="A11" s="167" t="s">
        <v>399</v>
      </c>
      <c r="B11" s="168" t="s">
        <v>304</v>
      </c>
      <c r="C11" s="167">
        <v>2</v>
      </c>
    </row>
    <row r="12" spans="1:3" hidden="1">
      <c r="A12" s="167" t="s">
        <v>400</v>
      </c>
      <c r="B12" s="169" t="s">
        <v>308</v>
      </c>
      <c r="C12" s="167">
        <v>30</v>
      </c>
    </row>
    <row r="13" spans="1:3" ht="53.25" hidden="1" customHeight="1">
      <c r="A13" s="167" t="s">
        <v>401</v>
      </c>
      <c r="B13" s="170" t="s">
        <v>402</v>
      </c>
      <c r="C13" s="167">
        <v>100</v>
      </c>
    </row>
    <row r="14" spans="1:3" ht="39.75" hidden="1" customHeight="1">
      <c r="A14" s="167" t="s">
        <v>403</v>
      </c>
      <c r="B14" s="170" t="s">
        <v>316</v>
      </c>
      <c r="C14" s="167">
        <v>100</v>
      </c>
    </row>
    <row r="15" spans="1:3" ht="36" hidden="1" customHeight="1">
      <c r="A15" s="167" t="s">
        <v>404</v>
      </c>
      <c r="B15" s="170" t="s">
        <v>318</v>
      </c>
      <c r="C15" s="167">
        <v>100</v>
      </c>
    </row>
    <row r="16" spans="1:3" ht="40.5" hidden="1" customHeight="1">
      <c r="A16" s="167" t="s">
        <v>405</v>
      </c>
      <c r="B16" s="170" t="s">
        <v>406</v>
      </c>
      <c r="C16" s="167">
        <v>100</v>
      </c>
    </row>
    <row r="17" spans="1:3" ht="63.75" hidden="1">
      <c r="A17" s="167" t="s">
        <v>407</v>
      </c>
      <c r="B17" s="170" t="s">
        <v>408</v>
      </c>
      <c r="C17" s="167">
        <v>0</v>
      </c>
    </row>
    <row r="18" spans="1:3" ht="79.5" customHeight="1">
      <c r="A18" s="167" t="s">
        <v>409</v>
      </c>
      <c r="B18" s="170" t="s">
        <v>323</v>
      </c>
      <c r="C18" s="167">
        <v>100</v>
      </c>
    </row>
    <row r="19" spans="1:3" ht="107.25" hidden="1" customHeight="1">
      <c r="A19" s="167" t="s">
        <v>410</v>
      </c>
      <c r="B19" s="170" t="s">
        <v>411</v>
      </c>
      <c r="C19" s="167">
        <v>50</v>
      </c>
    </row>
    <row r="20" spans="1:3" ht="51" hidden="1">
      <c r="A20" s="167" t="s">
        <v>412</v>
      </c>
      <c r="B20" s="170" t="s">
        <v>413</v>
      </c>
      <c r="C20" s="167">
        <v>100</v>
      </c>
    </row>
    <row r="21" spans="1:3" ht="69.75" customHeight="1">
      <c r="A21" s="167" t="s">
        <v>414</v>
      </c>
      <c r="B21" s="170" t="s">
        <v>418</v>
      </c>
      <c r="C21" s="167">
        <v>100</v>
      </c>
    </row>
    <row r="22" spans="1:3" ht="39.75" hidden="1" customHeight="1">
      <c r="A22" s="167" t="s">
        <v>419</v>
      </c>
      <c r="B22" s="170" t="s">
        <v>420</v>
      </c>
      <c r="C22" s="167">
        <v>100</v>
      </c>
    </row>
    <row r="23" spans="1:3" ht="76.5" hidden="1">
      <c r="A23" s="167" t="s">
        <v>421</v>
      </c>
      <c r="B23" s="170" t="s">
        <v>422</v>
      </c>
      <c r="C23" s="171" t="s">
        <v>423</v>
      </c>
    </row>
    <row r="24" spans="1:3" ht="76.5" hidden="1">
      <c r="A24" s="167" t="s">
        <v>424</v>
      </c>
      <c r="B24" s="170" t="s">
        <v>425</v>
      </c>
      <c r="C24" s="167">
        <v>100</v>
      </c>
    </row>
    <row r="25" spans="1:3" ht="38.25" hidden="1">
      <c r="A25" s="167" t="s">
        <v>426</v>
      </c>
      <c r="B25" s="170" t="s">
        <v>427</v>
      </c>
      <c r="C25" s="167" t="s">
        <v>423</v>
      </c>
    </row>
    <row r="26" spans="1:3" ht="63.75">
      <c r="A26" s="167" t="s">
        <v>428</v>
      </c>
      <c r="B26" s="170" t="s">
        <v>373</v>
      </c>
      <c r="C26" s="167">
        <v>100</v>
      </c>
    </row>
    <row r="27" spans="1:3" ht="25.5" hidden="1">
      <c r="A27" s="167" t="s">
        <v>429</v>
      </c>
      <c r="B27" s="170" t="s">
        <v>430</v>
      </c>
      <c r="C27" s="171" t="s">
        <v>423</v>
      </c>
    </row>
    <row r="28" spans="1:3" ht="38.25" hidden="1">
      <c r="A28" s="167" t="s">
        <v>431</v>
      </c>
      <c r="B28" s="170" t="s">
        <v>432</v>
      </c>
      <c r="C28" s="171" t="s">
        <v>423</v>
      </c>
    </row>
    <row r="29" spans="1:3" ht="38.25" hidden="1">
      <c r="A29" s="167" t="s">
        <v>433</v>
      </c>
      <c r="B29" s="170" t="s">
        <v>434</v>
      </c>
      <c r="C29" s="171" t="s">
        <v>423</v>
      </c>
    </row>
    <row r="30" spans="1:3" ht="25.5" hidden="1">
      <c r="A30" s="167" t="s">
        <v>435</v>
      </c>
      <c r="B30" s="170" t="s">
        <v>436</v>
      </c>
      <c r="C30" s="171" t="s">
        <v>423</v>
      </c>
    </row>
    <row r="31" spans="1:3" ht="25.5" hidden="1">
      <c r="A31" s="167" t="s">
        <v>437</v>
      </c>
      <c r="B31" s="170" t="s">
        <v>438</v>
      </c>
      <c r="C31" s="167">
        <v>100</v>
      </c>
    </row>
    <row r="32" spans="1:3" ht="38.25" hidden="1">
      <c r="A32" s="167" t="s">
        <v>439</v>
      </c>
      <c r="B32" s="170" t="s">
        <v>440</v>
      </c>
      <c r="C32" s="167">
        <v>100</v>
      </c>
    </row>
    <row r="33" spans="1:3" ht="25.5">
      <c r="A33" s="167" t="s">
        <v>441</v>
      </c>
      <c r="B33" s="170" t="s">
        <v>375</v>
      </c>
      <c r="C33" s="167">
        <v>100</v>
      </c>
    </row>
    <row r="34" spans="1:3" ht="93.75" customHeight="1">
      <c r="A34" s="167" t="s">
        <v>442</v>
      </c>
      <c r="B34" s="170" t="s">
        <v>443</v>
      </c>
      <c r="C34" s="167">
        <v>100</v>
      </c>
    </row>
    <row r="35" spans="1:3" ht="76.5">
      <c r="A35" s="167" t="s">
        <v>444</v>
      </c>
      <c r="B35" s="170" t="s">
        <v>445</v>
      </c>
      <c r="C35" s="167">
        <v>100</v>
      </c>
    </row>
    <row r="36" spans="1:3" ht="86.25" customHeight="1">
      <c r="A36" s="167" t="s">
        <v>446</v>
      </c>
      <c r="B36" s="170" t="s">
        <v>447</v>
      </c>
      <c r="C36" s="167">
        <v>100</v>
      </c>
    </row>
    <row r="37" spans="1:3" ht="76.5">
      <c r="A37" s="167" t="s">
        <v>448</v>
      </c>
      <c r="B37" s="170" t="s">
        <v>449</v>
      </c>
      <c r="C37" s="167">
        <v>100</v>
      </c>
    </row>
    <row r="38" spans="1:3" ht="25.5" hidden="1">
      <c r="A38" s="167" t="s">
        <v>450</v>
      </c>
      <c r="B38" s="170" t="s">
        <v>451</v>
      </c>
      <c r="C38" s="167">
        <v>100</v>
      </c>
    </row>
    <row r="39" spans="1:3" ht="38.25" hidden="1">
      <c r="A39" s="167" t="s">
        <v>452</v>
      </c>
      <c r="B39" s="170" t="s">
        <v>453</v>
      </c>
      <c r="C39" s="167">
        <v>0</v>
      </c>
    </row>
    <row r="40" spans="1:3" ht="56.25" customHeight="1">
      <c r="A40" s="167" t="s">
        <v>454</v>
      </c>
      <c r="B40" s="170" t="s">
        <v>339</v>
      </c>
      <c r="C40" s="167">
        <v>100</v>
      </c>
    </row>
    <row r="41" spans="1:3" ht="76.5" hidden="1">
      <c r="A41" s="167" t="s">
        <v>455</v>
      </c>
      <c r="B41" s="170" t="s">
        <v>456</v>
      </c>
      <c r="C41" s="167">
        <v>0</v>
      </c>
    </row>
    <row r="42" spans="1:3" ht="102" hidden="1">
      <c r="A42" s="167" t="s">
        <v>457</v>
      </c>
      <c r="B42" s="170" t="s">
        <v>458</v>
      </c>
      <c r="C42" s="167">
        <v>50</v>
      </c>
    </row>
    <row r="43" spans="1:3" ht="38.25" hidden="1">
      <c r="A43" s="167" t="s">
        <v>459</v>
      </c>
      <c r="B43" s="170" t="s">
        <v>460</v>
      </c>
      <c r="C43" s="167">
        <v>100</v>
      </c>
    </row>
    <row r="44" spans="1:3" ht="38.25" hidden="1">
      <c r="A44" s="167" t="s">
        <v>461</v>
      </c>
      <c r="B44" s="170" t="s">
        <v>462</v>
      </c>
      <c r="C44" s="167">
        <v>100</v>
      </c>
    </row>
    <row r="45" spans="1:3" ht="38.25" hidden="1">
      <c r="A45" s="167" t="s">
        <v>463</v>
      </c>
      <c r="B45" s="170" t="s">
        <v>464</v>
      </c>
      <c r="C45" s="167">
        <v>100</v>
      </c>
    </row>
    <row r="46" spans="1:3" ht="38.25" hidden="1">
      <c r="A46" s="167" t="s">
        <v>465</v>
      </c>
      <c r="B46" s="170" t="s">
        <v>466</v>
      </c>
      <c r="C46" s="171" t="s">
        <v>467</v>
      </c>
    </row>
    <row r="47" spans="1:3" ht="38.25" hidden="1">
      <c r="A47" s="167" t="s">
        <v>468</v>
      </c>
      <c r="B47" s="170" t="s">
        <v>343</v>
      </c>
      <c r="C47" s="167">
        <v>100</v>
      </c>
    </row>
    <row r="48" spans="1:3" ht="25.5">
      <c r="A48" s="167" t="s">
        <v>469</v>
      </c>
      <c r="B48" s="170" t="s">
        <v>382</v>
      </c>
      <c r="C48" s="167">
        <v>100</v>
      </c>
    </row>
    <row r="49" spans="1:3" ht="25.5">
      <c r="A49" s="167" t="s">
        <v>470</v>
      </c>
      <c r="B49" s="170" t="s">
        <v>346</v>
      </c>
      <c r="C49" s="167">
        <v>100</v>
      </c>
    </row>
    <row r="50" spans="1:3" ht="25.5" hidden="1">
      <c r="A50" s="167" t="s">
        <v>471</v>
      </c>
      <c r="B50" s="170" t="s">
        <v>383</v>
      </c>
      <c r="C50" s="167">
        <v>100</v>
      </c>
    </row>
    <row r="51" spans="1:3" ht="25.5">
      <c r="A51" s="172" t="s">
        <v>472</v>
      </c>
      <c r="B51" s="173" t="s">
        <v>360</v>
      </c>
      <c r="C51" s="174">
        <v>100</v>
      </c>
    </row>
  </sheetData>
  <mergeCells count="4">
    <mergeCell ref="B1:C1"/>
    <mergeCell ref="B2:C5"/>
    <mergeCell ref="A6:C6"/>
    <mergeCell ref="A7:C7"/>
  </mergeCells>
  <phoneticPr fontId="3" type="noConversion"/>
  <pageMargins left="0.7" right="0.7" top="0.51" bottom="0.4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J41"/>
  <sheetViews>
    <sheetView showGridLines="0" topLeftCell="A25" zoomScaleNormal="100" workbookViewId="0">
      <selection activeCell="C22" sqref="C22"/>
    </sheetView>
  </sheetViews>
  <sheetFormatPr defaultRowHeight="12.75"/>
  <cols>
    <col min="2" max="2" width="26.85546875" customWidth="1"/>
    <col min="3" max="3" width="62.85546875" customWidth="1"/>
    <col min="4" max="5" width="12.85546875" customWidth="1"/>
    <col min="6" max="6" width="13.7109375" hidden="1" customWidth="1"/>
    <col min="7" max="7" width="13.42578125" hidden="1" customWidth="1"/>
  </cols>
  <sheetData>
    <row r="1" spans="1:8" ht="48.75" customHeight="1">
      <c r="C1" s="285" t="s">
        <v>530</v>
      </c>
      <c r="D1" s="285"/>
      <c r="E1" s="285"/>
    </row>
    <row r="2" spans="1:8" ht="52.5" customHeight="1">
      <c r="A2" s="284" t="s">
        <v>364</v>
      </c>
      <c r="B2" s="284"/>
      <c r="C2" s="284"/>
      <c r="D2" s="284"/>
      <c r="E2" s="284"/>
    </row>
    <row r="3" spans="1:8">
      <c r="A3" s="251"/>
      <c r="B3" s="251"/>
      <c r="C3" s="251"/>
      <c r="D3" s="251"/>
      <c r="E3" s="251"/>
    </row>
    <row r="4" spans="1:8">
      <c r="A4" s="251"/>
      <c r="B4" s="251"/>
      <c r="C4" s="251"/>
      <c r="D4" s="251"/>
      <c r="E4" s="251"/>
    </row>
    <row r="5" spans="1:8">
      <c r="A5" s="251"/>
      <c r="B5" s="251"/>
      <c r="C5" s="251"/>
      <c r="D5" s="251"/>
      <c r="E5" s="251" t="s">
        <v>363</v>
      </c>
    </row>
    <row r="6" spans="1:8">
      <c r="A6" s="251"/>
      <c r="B6" s="251"/>
      <c r="C6" s="251"/>
      <c r="D6" s="251"/>
      <c r="E6" s="251"/>
    </row>
    <row r="7" spans="1:8" ht="78.75">
      <c r="A7" s="142" t="s">
        <v>295</v>
      </c>
      <c r="B7" s="142" t="s">
        <v>296</v>
      </c>
      <c r="C7" s="100" t="s">
        <v>297</v>
      </c>
      <c r="D7" s="142" t="s">
        <v>41</v>
      </c>
      <c r="E7" s="142" t="s">
        <v>42</v>
      </c>
      <c r="F7" s="142" t="s">
        <v>366</v>
      </c>
      <c r="G7" s="142" t="s">
        <v>365</v>
      </c>
    </row>
    <row r="8" spans="1:8">
      <c r="A8" s="129">
        <v>1</v>
      </c>
      <c r="B8" s="129">
        <v>2</v>
      </c>
      <c r="C8" s="129">
        <v>3</v>
      </c>
      <c r="D8" s="144">
        <v>4</v>
      </c>
      <c r="E8" s="144">
        <v>5</v>
      </c>
      <c r="F8" s="143">
        <v>5</v>
      </c>
      <c r="G8" s="143">
        <v>6</v>
      </c>
    </row>
    <row r="9" spans="1:8" ht="15.75">
      <c r="A9" s="130"/>
      <c r="B9" s="131" t="s">
        <v>298</v>
      </c>
      <c r="C9" s="131" t="s">
        <v>299</v>
      </c>
      <c r="D9" s="132">
        <f>D10+D20</f>
        <v>-176.4</v>
      </c>
      <c r="E9" s="132">
        <f>E10+E20</f>
        <v>1580.6</v>
      </c>
      <c r="F9" s="132">
        <f>F10+F20</f>
        <v>1630.4</v>
      </c>
      <c r="G9" s="132">
        <f>G10+G20</f>
        <v>1682.2</v>
      </c>
      <c r="H9" s="224"/>
    </row>
    <row r="10" spans="1:8" ht="15.75">
      <c r="A10" s="130"/>
      <c r="B10" s="131"/>
      <c r="C10" s="131" t="s">
        <v>300</v>
      </c>
      <c r="D10" s="132">
        <f>+D13+D15+D12</f>
        <v>-187</v>
      </c>
      <c r="E10" s="132">
        <f>+E13+E15+E12</f>
        <v>1529</v>
      </c>
      <c r="F10" s="132">
        <f>+F13+F15+F12</f>
        <v>1579</v>
      </c>
      <c r="G10" s="132">
        <f>+G13+G15+G12</f>
        <v>1630</v>
      </c>
      <c r="H10" s="224"/>
    </row>
    <row r="11" spans="1:8" ht="15.75">
      <c r="A11" s="99">
        <v>182</v>
      </c>
      <c r="B11" s="133" t="s">
        <v>301</v>
      </c>
      <c r="C11" s="133" t="s">
        <v>302</v>
      </c>
      <c r="D11" s="132">
        <f>D12</f>
        <v>-5</v>
      </c>
      <c r="E11" s="132">
        <f>E12</f>
        <v>188</v>
      </c>
      <c r="F11" s="132">
        <f>F12</f>
        <v>196</v>
      </c>
      <c r="G11" s="132">
        <f>G12</f>
        <v>204</v>
      </c>
      <c r="H11" s="224"/>
    </row>
    <row r="12" spans="1:8" ht="15.75">
      <c r="A12" s="100">
        <v>182</v>
      </c>
      <c r="B12" s="134" t="s">
        <v>303</v>
      </c>
      <c r="C12" s="134" t="s">
        <v>304</v>
      </c>
      <c r="D12" s="135">
        <v>-5</v>
      </c>
      <c r="E12" s="135">
        <v>188</v>
      </c>
      <c r="F12" s="135">
        <v>196</v>
      </c>
      <c r="G12" s="135">
        <v>204</v>
      </c>
      <c r="H12" s="224"/>
    </row>
    <row r="13" spans="1:8" ht="15.75">
      <c r="A13" s="100">
        <v>182</v>
      </c>
      <c r="B13" s="133" t="s">
        <v>305</v>
      </c>
      <c r="C13" s="136" t="s">
        <v>306</v>
      </c>
      <c r="D13" s="132">
        <f>D14</f>
        <v>-2</v>
      </c>
      <c r="E13" s="132">
        <f>E14</f>
        <v>0</v>
      </c>
      <c r="F13" s="132">
        <f>F14</f>
        <v>0</v>
      </c>
      <c r="G13" s="132">
        <f>G14</f>
        <v>0</v>
      </c>
      <c r="H13" s="224"/>
    </row>
    <row r="14" spans="1:8" ht="15.75">
      <c r="A14" s="100">
        <v>182</v>
      </c>
      <c r="B14" s="134" t="s">
        <v>307</v>
      </c>
      <c r="C14" s="137" t="s">
        <v>308</v>
      </c>
      <c r="D14" s="135">
        <v>-2</v>
      </c>
      <c r="E14" s="135">
        <v>0</v>
      </c>
      <c r="F14" s="135">
        <v>0</v>
      </c>
      <c r="G14" s="135">
        <v>0</v>
      </c>
      <c r="H14" s="224"/>
    </row>
    <row r="15" spans="1:8" ht="15.75">
      <c r="A15" s="99">
        <v>182</v>
      </c>
      <c r="B15" s="133" t="s">
        <v>309</v>
      </c>
      <c r="C15" s="136" t="s">
        <v>310</v>
      </c>
      <c r="D15" s="132">
        <f>D16+D17</f>
        <v>-180</v>
      </c>
      <c r="E15" s="132">
        <f>E16+E17</f>
        <v>1341</v>
      </c>
      <c r="F15" s="132">
        <f>F16+F17</f>
        <v>1383</v>
      </c>
      <c r="G15" s="132">
        <f>G16+G17</f>
        <v>1426</v>
      </c>
      <c r="H15" s="224"/>
    </row>
    <row r="16" spans="1:8" ht="15.75">
      <c r="A16" s="100">
        <v>182</v>
      </c>
      <c r="B16" s="134" t="s">
        <v>311</v>
      </c>
      <c r="C16" s="137" t="s">
        <v>312</v>
      </c>
      <c r="D16" s="135">
        <v>-354</v>
      </c>
      <c r="E16" s="135">
        <v>289</v>
      </c>
      <c r="F16" s="135">
        <v>300</v>
      </c>
      <c r="G16" s="135">
        <v>310</v>
      </c>
      <c r="H16" s="224"/>
    </row>
    <row r="17" spans="1:9" ht="15.75">
      <c r="A17" s="100">
        <v>182</v>
      </c>
      <c r="B17" s="134" t="s">
        <v>313</v>
      </c>
      <c r="C17" s="137" t="s">
        <v>314</v>
      </c>
      <c r="D17" s="135">
        <f>D18+D19</f>
        <v>174</v>
      </c>
      <c r="E17" s="135">
        <f>E18+E19</f>
        <v>1052</v>
      </c>
      <c r="F17" s="135">
        <f>F18+F19</f>
        <v>1083</v>
      </c>
      <c r="G17" s="135">
        <f>G18+G19</f>
        <v>1116</v>
      </c>
      <c r="H17" s="224"/>
    </row>
    <row r="18" spans="1:9" ht="30">
      <c r="A18" s="100">
        <v>182</v>
      </c>
      <c r="B18" s="134" t="s">
        <v>315</v>
      </c>
      <c r="C18" s="138" t="s">
        <v>316</v>
      </c>
      <c r="D18" s="135">
        <v>-80.7</v>
      </c>
      <c r="E18" s="135">
        <v>431.3</v>
      </c>
      <c r="F18" s="135">
        <v>444</v>
      </c>
      <c r="G18" s="135">
        <v>457.6</v>
      </c>
      <c r="H18" s="224"/>
    </row>
    <row r="19" spans="1:9" ht="34.5" customHeight="1">
      <c r="A19" s="100">
        <v>182</v>
      </c>
      <c r="B19" s="134" t="s">
        <v>317</v>
      </c>
      <c r="C19" s="137" t="s">
        <v>318</v>
      </c>
      <c r="D19" s="135">
        <v>254.7</v>
      </c>
      <c r="E19" s="135">
        <v>620.70000000000005</v>
      </c>
      <c r="F19" s="135">
        <v>639</v>
      </c>
      <c r="G19" s="135">
        <v>658.4</v>
      </c>
      <c r="H19" s="224"/>
    </row>
    <row r="20" spans="1:9" ht="15.75">
      <c r="A20" s="99"/>
      <c r="B20" s="133"/>
      <c r="C20" s="136" t="s">
        <v>319</v>
      </c>
      <c r="D20" s="132">
        <f>D22+D23+D28+D27</f>
        <v>10.6</v>
      </c>
      <c r="E20" s="132">
        <f>E22+E23+E28+E27</f>
        <v>51.6</v>
      </c>
      <c r="F20" s="132">
        <f>F22+F23+F28+F27</f>
        <v>51.400000000000006</v>
      </c>
      <c r="G20" s="132">
        <f>G22+G23+G28+G27</f>
        <v>52.2</v>
      </c>
      <c r="H20" s="224"/>
    </row>
    <row r="21" spans="1:9" ht="28.5">
      <c r="A21" s="99">
        <v>801</v>
      </c>
      <c r="B21" s="133" t="s">
        <v>320</v>
      </c>
      <c r="C21" s="136" t="s">
        <v>321</v>
      </c>
      <c r="D21" s="132">
        <f>D22</f>
        <v>2.1</v>
      </c>
      <c r="E21" s="132">
        <f>E22</f>
        <v>43.1</v>
      </c>
      <c r="F21" s="132">
        <v>41</v>
      </c>
      <c r="G21" s="132">
        <v>41</v>
      </c>
      <c r="H21" s="224"/>
    </row>
    <row r="22" spans="1:9" ht="79.5" customHeight="1">
      <c r="A22" s="100">
        <v>801</v>
      </c>
      <c r="B22" s="134" t="s">
        <v>322</v>
      </c>
      <c r="C22" s="137" t="s">
        <v>323</v>
      </c>
      <c r="D22" s="135">
        <v>2.1</v>
      </c>
      <c r="E22" s="135">
        <v>43.1</v>
      </c>
      <c r="F22" s="135">
        <v>45.2</v>
      </c>
      <c r="G22" s="135">
        <v>47.5</v>
      </c>
      <c r="H22" s="224"/>
    </row>
    <row r="23" spans="1:9" ht="28.5">
      <c r="A23" s="99">
        <v>801</v>
      </c>
      <c r="B23" s="133" t="s">
        <v>324</v>
      </c>
      <c r="C23" s="136" t="s">
        <v>325</v>
      </c>
      <c r="D23" s="132">
        <f t="shared" ref="D23:G24" si="0">D24</f>
        <v>8.5</v>
      </c>
      <c r="E23" s="132">
        <f t="shared" si="0"/>
        <v>8.5</v>
      </c>
      <c r="F23" s="132">
        <f t="shared" si="0"/>
        <v>6.2</v>
      </c>
      <c r="G23" s="132">
        <f t="shared" si="0"/>
        <v>4.7</v>
      </c>
      <c r="H23" s="224"/>
    </row>
    <row r="24" spans="1:9" ht="30" hidden="1">
      <c r="A24" s="100">
        <v>801</v>
      </c>
      <c r="B24" s="134" t="s">
        <v>326</v>
      </c>
      <c r="C24" s="137" t="s">
        <v>327</v>
      </c>
      <c r="D24" s="135">
        <f t="shared" si="0"/>
        <v>8.5</v>
      </c>
      <c r="E24" s="135">
        <f t="shared" si="0"/>
        <v>8.5</v>
      </c>
      <c r="F24" s="135">
        <f t="shared" si="0"/>
        <v>6.2</v>
      </c>
      <c r="G24" s="135">
        <f t="shared" si="0"/>
        <v>4.7</v>
      </c>
      <c r="H24" s="224"/>
    </row>
    <row r="25" spans="1:9" ht="45">
      <c r="A25" s="100">
        <v>801</v>
      </c>
      <c r="B25" s="134" t="s">
        <v>328</v>
      </c>
      <c r="C25" s="137" t="s">
        <v>339</v>
      </c>
      <c r="D25" s="135">
        <v>8.5</v>
      </c>
      <c r="E25" s="135">
        <v>8.5</v>
      </c>
      <c r="F25" s="135">
        <v>6.2</v>
      </c>
      <c r="G25" s="135">
        <v>4.7</v>
      </c>
      <c r="H25" s="224"/>
    </row>
    <row r="26" spans="1:9" ht="15.75" hidden="1">
      <c r="A26" s="99">
        <v>177</v>
      </c>
      <c r="B26" s="133" t="s">
        <v>340</v>
      </c>
      <c r="C26" s="133" t="s">
        <v>341</v>
      </c>
      <c r="D26" s="132">
        <f>D27</f>
        <v>0</v>
      </c>
      <c r="E26" s="132">
        <f>E27</f>
        <v>0</v>
      </c>
      <c r="F26" s="132">
        <f>F27</f>
        <v>0</v>
      </c>
      <c r="G26" s="132">
        <f>G27</f>
        <v>0</v>
      </c>
      <c r="H26" s="224"/>
    </row>
    <row r="27" spans="1:9" ht="45" hidden="1">
      <c r="A27" s="100">
        <v>177</v>
      </c>
      <c r="B27" s="134" t="s">
        <v>342</v>
      </c>
      <c r="C27" s="137" t="s">
        <v>343</v>
      </c>
      <c r="D27" s="135">
        <v>0</v>
      </c>
      <c r="E27" s="135">
        <v>0</v>
      </c>
      <c r="F27" s="135">
        <v>0</v>
      </c>
      <c r="G27" s="135">
        <v>0</v>
      </c>
      <c r="H27" s="224"/>
    </row>
    <row r="28" spans="1:9" ht="28.5" hidden="1">
      <c r="A28" s="139" t="s">
        <v>344</v>
      </c>
      <c r="B28" s="140" t="s">
        <v>345</v>
      </c>
      <c r="C28" s="136" t="s">
        <v>346</v>
      </c>
      <c r="D28" s="141">
        <v>0</v>
      </c>
      <c r="E28" s="141">
        <v>0</v>
      </c>
      <c r="F28" s="141">
        <v>0</v>
      </c>
      <c r="G28" s="141">
        <v>0</v>
      </c>
      <c r="H28" s="224"/>
    </row>
    <row r="29" spans="1:9" ht="15.75">
      <c r="A29" s="99">
        <v>801</v>
      </c>
      <c r="B29" s="133" t="s">
        <v>347</v>
      </c>
      <c r="C29" s="136" t="s">
        <v>348</v>
      </c>
      <c r="D29" s="132">
        <f>D30+D38</f>
        <v>59.4</v>
      </c>
      <c r="E29" s="132">
        <f>E30+E38</f>
        <v>1331.44</v>
      </c>
      <c r="F29" s="132">
        <f>F30+F38</f>
        <v>1064.5999999999999</v>
      </c>
      <c r="G29" s="132">
        <f>G30+G38</f>
        <v>1064.5999999999999</v>
      </c>
      <c r="H29" s="224"/>
      <c r="I29" s="224"/>
    </row>
    <row r="30" spans="1:9" ht="30">
      <c r="A30" s="100">
        <v>801</v>
      </c>
      <c r="B30" s="134" t="s">
        <v>349</v>
      </c>
      <c r="C30" s="137" t="s">
        <v>350</v>
      </c>
      <c r="D30" s="135">
        <f>D31+D33+D35</f>
        <v>59.4</v>
      </c>
      <c r="E30" s="135">
        <f>E31+E33+E35</f>
        <v>1331.44</v>
      </c>
      <c r="F30" s="135">
        <f>F31+F33+F35</f>
        <v>1064.5999999999999</v>
      </c>
      <c r="G30" s="135">
        <f>G31+G33+G35</f>
        <v>1064.5999999999999</v>
      </c>
      <c r="H30" s="224"/>
    </row>
    <row r="31" spans="1:9" ht="30" hidden="1">
      <c r="A31" s="100">
        <v>801</v>
      </c>
      <c r="B31" s="134" t="s">
        <v>88</v>
      </c>
      <c r="C31" s="137" t="s">
        <v>351</v>
      </c>
      <c r="D31" s="135">
        <f>D32</f>
        <v>9.8000000000000007</v>
      </c>
      <c r="E31" s="135">
        <f>E32</f>
        <v>863.8</v>
      </c>
      <c r="F31" s="135">
        <f>F32</f>
        <v>863.8</v>
      </c>
      <c r="G31" s="135">
        <f>G32</f>
        <v>863.8</v>
      </c>
      <c r="H31" s="224"/>
    </row>
    <row r="32" spans="1:9" ht="30">
      <c r="A32" s="100">
        <v>801</v>
      </c>
      <c r="B32" s="134" t="s">
        <v>549</v>
      </c>
      <c r="C32" s="137" t="s">
        <v>352</v>
      </c>
      <c r="D32" s="135">
        <v>9.8000000000000007</v>
      </c>
      <c r="E32" s="135">
        <v>863.8</v>
      </c>
      <c r="F32" s="135">
        <v>863.8</v>
      </c>
      <c r="G32" s="135">
        <v>863.8</v>
      </c>
      <c r="H32" s="224"/>
    </row>
    <row r="33" spans="1:10" ht="30" hidden="1">
      <c r="A33" s="100">
        <v>801</v>
      </c>
      <c r="B33" s="134" t="s">
        <v>87</v>
      </c>
      <c r="C33" s="137" t="s">
        <v>353</v>
      </c>
      <c r="D33" s="135">
        <v>36</v>
      </c>
      <c r="E33" s="135">
        <f>E34</f>
        <v>92</v>
      </c>
      <c r="F33" s="135">
        <f>F34</f>
        <v>87.4</v>
      </c>
      <c r="G33" s="135">
        <f>G34</f>
        <v>87.4</v>
      </c>
      <c r="H33" s="224"/>
    </row>
    <row r="34" spans="1:10" ht="45">
      <c r="A34" s="100">
        <v>801</v>
      </c>
      <c r="B34" s="134" t="s">
        <v>548</v>
      </c>
      <c r="C34" s="137" t="s">
        <v>354</v>
      </c>
      <c r="D34" s="135">
        <v>40.6</v>
      </c>
      <c r="E34" s="135">
        <v>92</v>
      </c>
      <c r="F34" s="135">
        <v>87.4</v>
      </c>
      <c r="G34" s="256">
        <v>87.4</v>
      </c>
      <c r="H34" s="258"/>
      <c r="I34" s="257"/>
      <c r="J34" s="224"/>
    </row>
    <row r="35" spans="1:10" ht="15.75">
      <c r="A35" s="100">
        <v>801</v>
      </c>
      <c r="B35" s="134" t="s">
        <v>547</v>
      </c>
      <c r="C35" s="137" t="s">
        <v>355</v>
      </c>
      <c r="D35" s="135">
        <f>D36+D37</f>
        <v>13.6</v>
      </c>
      <c r="E35" s="135">
        <f>E36+E37</f>
        <v>375.64</v>
      </c>
      <c r="F35" s="135">
        <f>F36+F37</f>
        <v>113.4</v>
      </c>
      <c r="G35" s="135">
        <f>G36+G37</f>
        <v>113.4</v>
      </c>
      <c r="H35" s="224"/>
    </row>
    <row r="36" spans="1:10" ht="60">
      <c r="A36" s="100">
        <v>801</v>
      </c>
      <c r="B36" s="134" t="s">
        <v>546</v>
      </c>
      <c r="C36" s="137" t="s">
        <v>357</v>
      </c>
      <c r="D36" s="135">
        <v>13.6</v>
      </c>
      <c r="E36" s="135">
        <v>375.64</v>
      </c>
      <c r="F36" s="135">
        <v>113.4</v>
      </c>
      <c r="G36" s="135">
        <v>113.4</v>
      </c>
      <c r="H36" s="224"/>
      <c r="J36" s="224"/>
    </row>
    <row r="37" spans="1:10" ht="45" hidden="1">
      <c r="A37" s="100">
        <v>801</v>
      </c>
      <c r="B37" s="134" t="s">
        <v>356</v>
      </c>
      <c r="C37" s="137" t="s">
        <v>358</v>
      </c>
      <c r="D37" s="135">
        <v>0</v>
      </c>
      <c r="E37" s="135">
        <v>0</v>
      </c>
      <c r="F37" s="135">
        <v>0</v>
      </c>
      <c r="G37" s="135">
        <v>0</v>
      </c>
    </row>
    <row r="38" spans="1:10" ht="28.5" hidden="1">
      <c r="A38" s="99">
        <v>801</v>
      </c>
      <c r="B38" s="140" t="s">
        <v>359</v>
      </c>
      <c r="C38" s="136" t="s">
        <v>360</v>
      </c>
      <c r="D38" s="132">
        <v>0</v>
      </c>
      <c r="E38" s="132">
        <v>0</v>
      </c>
      <c r="F38" s="132">
        <v>0</v>
      </c>
      <c r="G38" s="132">
        <v>0</v>
      </c>
    </row>
    <row r="39" spans="1:10" ht="27.75" customHeight="1">
      <c r="A39" s="128"/>
      <c r="B39" s="134"/>
      <c r="C39" s="133" t="s">
        <v>361</v>
      </c>
      <c r="D39" s="132">
        <f>D9+D29</f>
        <v>-117</v>
      </c>
      <c r="E39" s="132">
        <f>E9+E29</f>
        <v>2912.04</v>
      </c>
      <c r="F39" s="132">
        <f>F9+F29</f>
        <v>2695</v>
      </c>
      <c r="G39" s="132">
        <f>G9+G29</f>
        <v>2746.8</v>
      </c>
    </row>
    <row r="40" spans="1:10" ht="15">
      <c r="C40" s="251"/>
      <c r="D40" s="257"/>
      <c r="E40" s="251"/>
    </row>
    <row r="41" spans="1:10">
      <c r="C41" s="251"/>
      <c r="D41" s="258"/>
      <c r="E41" s="251"/>
    </row>
  </sheetData>
  <mergeCells count="2">
    <mergeCell ref="A2:E2"/>
    <mergeCell ref="C1:E1"/>
  </mergeCells>
  <phoneticPr fontId="3" type="noConversion"/>
  <pageMargins left="0.39370078740157483" right="0" top="0" bottom="0" header="0" footer="0"/>
  <pageSetup paperSize="9" scale="6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41"/>
  <sheetViews>
    <sheetView showGridLines="0" topLeftCell="A28" zoomScaleNormal="100" workbookViewId="0">
      <selection activeCell="B33" sqref="B33"/>
    </sheetView>
  </sheetViews>
  <sheetFormatPr defaultRowHeight="12.75"/>
  <cols>
    <col min="2" max="2" width="26.85546875" customWidth="1"/>
    <col min="3" max="3" width="71.5703125" customWidth="1"/>
    <col min="4" max="4" width="16.42578125" customWidth="1"/>
    <col min="5" max="5" width="13.7109375" customWidth="1"/>
    <col min="6" max="6" width="13.42578125" customWidth="1"/>
    <col min="7" max="7" width="9.5703125" bestFit="1" customWidth="1"/>
  </cols>
  <sheetData>
    <row r="1" spans="1:6" ht="48.75" customHeight="1">
      <c r="C1" s="260" t="s">
        <v>531</v>
      </c>
      <c r="D1" s="217"/>
    </row>
    <row r="2" spans="1:6" ht="52.5" customHeight="1">
      <c r="A2" s="288" t="s">
        <v>43</v>
      </c>
      <c r="B2" s="288"/>
      <c r="C2" s="288"/>
      <c r="D2" s="20"/>
    </row>
    <row r="6" spans="1:6">
      <c r="F6" t="s">
        <v>105</v>
      </c>
    </row>
    <row r="7" spans="1:6" ht="18.75">
      <c r="A7" s="290" t="s">
        <v>295</v>
      </c>
      <c r="B7" s="290" t="s">
        <v>296</v>
      </c>
      <c r="C7" s="291" t="s">
        <v>297</v>
      </c>
      <c r="D7" s="289" t="s">
        <v>499</v>
      </c>
      <c r="E7" s="289"/>
      <c r="F7" s="286" t="s">
        <v>365</v>
      </c>
    </row>
    <row r="8" spans="1:6" ht="57" customHeight="1">
      <c r="A8" s="290"/>
      <c r="B8" s="290"/>
      <c r="C8" s="291"/>
      <c r="D8" s="245" t="s">
        <v>89</v>
      </c>
      <c r="E8" s="225" t="s">
        <v>44</v>
      </c>
      <c r="F8" s="287"/>
    </row>
    <row r="9" spans="1:6">
      <c r="A9" s="129">
        <v>1</v>
      </c>
      <c r="B9" s="129">
        <v>2</v>
      </c>
      <c r="C9" s="129">
        <v>3</v>
      </c>
      <c r="D9" s="222">
        <v>4</v>
      </c>
      <c r="E9" s="143">
        <v>5</v>
      </c>
      <c r="F9" s="143">
        <v>6</v>
      </c>
    </row>
    <row r="10" spans="1:6" ht="15.75">
      <c r="A10" s="130"/>
      <c r="B10" s="131" t="s">
        <v>298</v>
      </c>
      <c r="C10" s="131" t="s">
        <v>299</v>
      </c>
      <c r="D10" s="132">
        <f>D11+D21</f>
        <v>-130.6</v>
      </c>
      <c r="E10" s="132">
        <f>E11+E21</f>
        <v>1630.4</v>
      </c>
      <c r="F10" s="132">
        <f>F11+F21</f>
        <v>1682.2</v>
      </c>
    </row>
    <row r="11" spans="1:6" ht="15.75">
      <c r="A11" s="130"/>
      <c r="B11" s="131"/>
      <c r="C11" s="131" t="s">
        <v>300</v>
      </c>
      <c r="D11" s="132">
        <f>+D14+D16+D13</f>
        <v>-141</v>
      </c>
      <c r="E11" s="132">
        <f>+E14+E16+E13</f>
        <v>1579</v>
      </c>
      <c r="F11" s="132">
        <f>+F14+F16+F13</f>
        <v>1630</v>
      </c>
    </row>
    <row r="12" spans="1:6" ht="15.75">
      <c r="A12" s="99">
        <v>182</v>
      </c>
      <c r="B12" s="133" t="s">
        <v>301</v>
      </c>
      <c r="C12" s="133" t="s">
        <v>302</v>
      </c>
      <c r="D12" s="132">
        <f>D13</f>
        <v>-1</v>
      </c>
      <c r="E12" s="132">
        <f>E13</f>
        <v>196</v>
      </c>
      <c r="F12" s="132">
        <f>F13</f>
        <v>204</v>
      </c>
    </row>
    <row r="13" spans="1:6" ht="15.75">
      <c r="A13" s="100">
        <v>182</v>
      </c>
      <c r="B13" s="134" t="s">
        <v>303</v>
      </c>
      <c r="C13" s="134" t="s">
        <v>304</v>
      </c>
      <c r="D13" s="135">
        <v>-1</v>
      </c>
      <c r="E13" s="135">
        <v>196</v>
      </c>
      <c r="F13" s="135">
        <v>204</v>
      </c>
    </row>
    <row r="14" spans="1:6" ht="15.75">
      <c r="A14" s="100">
        <v>182</v>
      </c>
      <c r="B14" s="133" t="s">
        <v>305</v>
      </c>
      <c r="C14" s="136" t="s">
        <v>306</v>
      </c>
      <c r="D14" s="132">
        <f>D15</f>
        <v>-2</v>
      </c>
      <c r="E14" s="132">
        <f>E15</f>
        <v>0</v>
      </c>
      <c r="F14" s="132">
        <f>F15</f>
        <v>0</v>
      </c>
    </row>
    <row r="15" spans="1:6" ht="15.75">
      <c r="A15" s="100">
        <v>182</v>
      </c>
      <c r="B15" s="134" t="s">
        <v>307</v>
      </c>
      <c r="C15" s="137" t="s">
        <v>308</v>
      </c>
      <c r="D15" s="135">
        <v>-2</v>
      </c>
      <c r="E15" s="135">
        <v>0</v>
      </c>
      <c r="F15" s="135">
        <v>0</v>
      </c>
    </row>
    <row r="16" spans="1:6" ht="15.75">
      <c r="A16" s="99">
        <v>182</v>
      </c>
      <c r="B16" s="133" t="s">
        <v>309</v>
      </c>
      <c r="C16" s="136" t="s">
        <v>310</v>
      </c>
      <c r="D16" s="132">
        <f>D17+D18</f>
        <v>-138</v>
      </c>
      <c r="E16" s="132">
        <f>E17+E18</f>
        <v>1383</v>
      </c>
      <c r="F16" s="132">
        <f>F17+F18</f>
        <v>1426</v>
      </c>
    </row>
    <row r="17" spans="1:7" ht="15.75">
      <c r="A17" s="100">
        <v>182</v>
      </c>
      <c r="B17" s="134" t="s">
        <v>311</v>
      </c>
      <c r="C17" s="137" t="s">
        <v>312</v>
      </c>
      <c r="D17" s="135">
        <v>-343</v>
      </c>
      <c r="E17" s="135">
        <v>300</v>
      </c>
      <c r="F17" s="135">
        <v>310</v>
      </c>
    </row>
    <row r="18" spans="1:7" ht="15.75">
      <c r="A18" s="100">
        <v>182</v>
      </c>
      <c r="B18" s="134" t="s">
        <v>313</v>
      </c>
      <c r="C18" s="137" t="s">
        <v>314</v>
      </c>
      <c r="D18" s="135">
        <f>D19+D20</f>
        <v>205</v>
      </c>
      <c r="E18" s="135">
        <f>E19+E20</f>
        <v>1083</v>
      </c>
      <c r="F18" s="135">
        <f>F19+F20</f>
        <v>1116</v>
      </c>
    </row>
    <row r="19" spans="1:7" ht="30">
      <c r="A19" s="100">
        <v>182</v>
      </c>
      <c r="B19" s="134" t="s">
        <v>315</v>
      </c>
      <c r="C19" s="138" t="s">
        <v>316</v>
      </c>
      <c r="D19" s="135">
        <v>-68</v>
      </c>
      <c r="E19" s="135">
        <v>444</v>
      </c>
      <c r="F19" s="135">
        <v>457.6</v>
      </c>
    </row>
    <row r="20" spans="1:7" ht="30">
      <c r="A20" s="100">
        <v>182</v>
      </c>
      <c r="B20" s="134" t="s">
        <v>317</v>
      </c>
      <c r="C20" s="137" t="s">
        <v>318</v>
      </c>
      <c r="D20" s="135">
        <v>273</v>
      </c>
      <c r="E20" s="135">
        <v>639</v>
      </c>
      <c r="F20" s="135">
        <v>658.4</v>
      </c>
    </row>
    <row r="21" spans="1:7" ht="15.75">
      <c r="A21" s="99"/>
      <c r="B21" s="133"/>
      <c r="C21" s="136" t="s">
        <v>319</v>
      </c>
      <c r="D21" s="132">
        <f>D23+D24+D29+D28</f>
        <v>10.4</v>
      </c>
      <c r="E21" s="132">
        <f>E23+E24+E29+E28</f>
        <v>51.400000000000006</v>
      </c>
      <c r="F21" s="132">
        <f>F23+F24+F29+F28</f>
        <v>52.2</v>
      </c>
    </row>
    <row r="22" spans="1:7" ht="28.5">
      <c r="A22" s="99">
        <v>801</v>
      </c>
      <c r="B22" s="133" t="s">
        <v>320</v>
      </c>
      <c r="C22" s="136" t="s">
        <v>321</v>
      </c>
      <c r="D22" s="132">
        <f>D23</f>
        <v>4.2</v>
      </c>
      <c r="E22" s="132">
        <f>E23</f>
        <v>45.2</v>
      </c>
      <c r="F22" s="132">
        <f>F23</f>
        <v>47.5</v>
      </c>
    </row>
    <row r="23" spans="1:7" ht="66.75" customHeight="1">
      <c r="A23" s="100">
        <v>801</v>
      </c>
      <c r="B23" s="134" t="s">
        <v>322</v>
      </c>
      <c r="C23" s="137" t="s">
        <v>323</v>
      </c>
      <c r="D23" s="135">
        <v>4.2</v>
      </c>
      <c r="E23" s="135">
        <v>45.2</v>
      </c>
      <c r="F23" s="135">
        <v>47.5</v>
      </c>
    </row>
    <row r="24" spans="1:7" ht="15.75">
      <c r="A24" s="99">
        <v>801</v>
      </c>
      <c r="B24" s="133" t="s">
        <v>324</v>
      </c>
      <c r="C24" s="136" t="s">
        <v>325</v>
      </c>
      <c r="D24" s="132">
        <f t="shared" ref="D24:F25" si="0">D25</f>
        <v>6.2</v>
      </c>
      <c r="E24" s="132">
        <f t="shared" si="0"/>
        <v>6.2</v>
      </c>
      <c r="F24" s="132">
        <f t="shared" si="0"/>
        <v>4.7</v>
      </c>
    </row>
    <row r="25" spans="1:7" ht="30">
      <c r="A25" s="100">
        <v>801</v>
      </c>
      <c r="B25" s="134" t="s">
        <v>326</v>
      </c>
      <c r="C25" s="137" t="s">
        <v>327</v>
      </c>
      <c r="D25" s="135">
        <f t="shared" si="0"/>
        <v>6.2</v>
      </c>
      <c r="E25" s="135">
        <f t="shared" si="0"/>
        <v>6.2</v>
      </c>
      <c r="F25" s="135">
        <f t="shared" si="0"/>
        <v>4.7</v>
      </c>
    </row>
    <row r="26" spans="1:7" ht="45">
      <c r="A26" s="100">
        <v>801</v>
      </c>
      <c r="B26" s="134" t="s">
        <v>328</v>
      </c>
      <c r="C26" s="137" t="s">
        <v>339</v>
      </c>
      <c r="D26" s="135">
        <v>6.2</v>
      </c>
      <c r="E26" s="135">
        <v>6.2</v>
      </c>
      <c r="F26" s="135">
        <v>4.7</v>
      </c>
    </row>
    <row r="27" spans="1:7" ht="15.75">
      <c r="A27" s="99">
        <v>177</v>
      </c>
      <c r="B27" s="133" t="s">
        <v>340</v>
      </c>
      <c r="C27" s="133" t="s">
        <v>341</v>
      </c>
      <c r="D27" s="132">
        <f>D28</f>
        <v>0</v>
      </c>
      <c r="E27" s="132">
        <f>E28</f>
        <v>0</v>
      </c>
      <c r="F27" s="132">
        <f>F28</f>
        <v>0</v>
      </c>
    </row>
    <row r="28" spans="1:7" ht="30">
      <c r="A28" s="100">
        <v>177</v>
      </c>
      <c r="B28" s="134" t="s">
        <v>342</v>
      </c>
      <c r="C28" s="137" t="s">
        <v>343</v>
      </c>
      <c r="D28" s="135">
        <v>0</v>
      </c>
      <c r="E28" s="135">
        <v>0</v>
      </c>
      <c r="F28" s="135">
        <v>0</v>
      </c>
    </row>
    <row r="29" spans="1:7" ht="15.75">
      <c r="A29" s="139" t="s">
        <v>344</v>
      </c>
      <c r="B29" s="140" t="s">
        <v>345</v>
      </c>
      <c r="C29" s="136" t="s">
        <v>346</v>
      </c>
      <c r="D29" s="141">
        <v>0</v>
      </c>
      <c r="E29" s="141">
        <v>0</v>
      </c>
      <c r="F29" s="141">
        <v>0</v>
      </c>
    </row>
    <row r="30" spans="1:7" ht="15.75">
      <c r="A30" s="99">
        <v>801</v>
      </c>
      <c r="B30" s="133" t="s">
        <v>347</v>
      </c>
      <c r="C30" s="136" t="s">
        <v>348</v>
      </c>
      <c r="D30" s="132">
        <f>D31+D39</f>
        <v>62.199999999999996</v>
      </c>
      <c r="E30" s="132">
        <f>E31+E39</f>
        <v>1331.44</v>
      </c>
      <c r="F30" s="132">
        <f>F31+F39</f>
        <v>1331.44</v>
      </c>
      <c r="G30" s="224"/>
    </row>
    <row r="31" spans="1:7" ht="30">
      <c r="A31" s="100">
        <v>801</v>
      </c>
      <c r="B31" s="134" t="s">
        <v>349</v>
      </c>
      <c r="C31" s="137" t="s">
        <v>350</v>
      </c>
      <c r="D31" s="135">
        <f>D32+D34+D36</f>
        <v>62.199999999999996</v>
      </c>
      <c r="E31" s="135">
        <f>E32+E34+E36</f>
        <v>1331.44</v>
      </c>
      <c r="F31" s="135">
        <f>F32+F34+F36</f>
        <v>1331.44</v>
      </c>
    </row>
    <row r="32" spans="1:7" ht="30">
      <c r="A32" s="100">
        <v>801</v>
      </c>
      <c r="B32" s="134" t="s">
        <v>88</v>
      </c>
      <c r="C32" s="137" t="s">
        <v>351</v>
      </c>
      <c r="D32" s="135">
        <f>D33</f>
        <v>9.8000000000000007</v>
      </c>
      <c r="E32" s="135">
        <f>E33</f>
        <v>863.8</v>
      </c>
      <c r="F32" s="135">
        <f>F33</f>
        <v>863.8</v>
      </c>
    </row>
    <row r="33" spans="1:9" ht="30">
      <c r="A33" s="100">
        <v>801</v>
      </c>
      <c r="B33" s="134" t="s">
        <v>549</v>
      </c>
      <c r="C33" s="137" t="s">
        <v>352</v>
      </c>
      <c r="D33" s="135">
        <v>9.8000000000000007</v>
      </c>
      <c r="E33" s="135">
        <v>863.8</v>
      </c>
      <c r="F33" s="135">
        <v>863.8</v>
      </c>
    </row>
    <row r="34" spans="1:9" ht="30">
      <c r="A34" s="100">
        <v>801</v>
      </c>
      <c r="B34" s="134" t="s">
        <v>550</v>
      </c>
      <c r="C34" s="137" t="s">
        <v>353</v>
      </c>
      <c r="D34" s="135">
        <f>D35</f>
        <v>38.799999999999997</v>
      </c>
      <c r="E34" s="135">
        <f>E35</f>
        <v>92</v>
      </c>
      <c r="F34" s="135">
        <f>F35</f>
        <v>92</v>
      </c>
    </row>
    <row r="35" spans="1:9" ht="30">
      <c r="A35" s="100">
        <v>801</v>
      </c>
      <c r="B35" s="134" t="s">
        <v>548</v>
      </c>
      <c r="C35" s="137" t="s">
        <v>354</v>
      </c>
      <c r="D35" s="135">
        <v>38.799999999999997</v>
      </c>
      <c r="E35" s="135">
        <v>92</v>
      </c>
      <c r="F35" s="135">
        <v>92</v>
      </c>
      <c r="G35" s="224"/>
      <c r="H35" s="224"/>
    </row>
    <row r="36" spans="1:9" ht="15.75">
      <c r="A36" s="100">
        <v>801</v>
      </c>
      <c r="B36" s="134" t="s">
        <v>547</v>
      </c>
      <c r="C36" s="137" t="s">
        <v>355</v>
      </c>
      <c r="D36" s="135">
        <f>D37+D38</f>
        <v>13.6</v>
      </c>
      <c r="E36" s="135">
        <f>E37+E38</f>
        <v>375.64</v>
      </c>
      <c r="F36" s="135">
        <f>F37+F38</f>
        <v>375.64</v>
      </c>
    </row>
    <row r="37" spans="1:9" ht="60">
      <c r="A37" s="100">
        <v>801</v>
      </c>
      <c r="B37" s="134" t="s">
        <v>546</v>
      </c>
      <c r="C37" s="137" t="s">
        <v>357</v>
      </c>
      <c r="D37" s="135">
        <v>13.6</v>
      </c>
      <c r="E37" s="135">
        <v>375.64</v>
      </c>
      <c r="F37" s="135">
        <v>375.64</v>
      </c>
      <c r="G37" s="224"/>
      <c r="I37" s="224"/>
    </row>
    <row r="38" spans="1:9" ht="45" hidden="1">
      <c r="A38" s="100">
        <v>801</v>
      </c>
      <c r="B38" s="134" t="s">
        <v>356</v>
      </c>
      <c r="C38" s="137" t="s">
        <v>358</v>
      </c>
      <c r="D38" s="135">
        <v>0</v>
      </c>
      <c r="E38" s="135">
        <v>0</v>
      </c>
      <c r="F38" s="135">
        <v>0</v>
      </c>
    </row>
    <row r="39" spans="1:9" ht="28.5" hidden="1">
      <c r="A39" s="99">
        <v>801</v>
      </c>
      <c r="B39" s="140" t="s">
        <v>359</v>
      </c>
      <c r="C39" s="136" t="s">
        <v>360</v>
      </c>
      <c r="D39" s="132">
        <v>0</v>
      </c>
      <c r="E39" s="132">
        <v>0</v>
      </c>
      <c r="F39" s="132">
        <v>0</v>
      </c>
    </row>
    <row r="40" spans="1:9" ht="15.75">
      <c r="A40" s="128"/>
      <c r="B40" s="134"/>
      <c r="C40" s="133" t="s">
        <v>361</v>
      </c>
      <c r="D40" s="132">
        <f>D10+D30</f>
        <v>-68.400000000000006</v>
      </c>
      <c r="E40" s="132">
        <f>E10+E30</f>
        <v>2961.84</v>
      </c>
      <c r="F40" s="132">
        <f>F10+F30</f>
        <v>3013.6400000000003</v>
      </c>
    </row>
    <row r="41" spans="1:9" ht="15">
      <c r="D41" s="223"/>
    </row>
  </sheetData>
  <mergeCells count="6">
    <mergeCell ref="F7:F8"/>
    <mergeCell ref="A2:C2"/>
    <mergeCell ref="D7:E7"/>
    <mergeCell ref="A7:A8"/>
    <mergeCell ref="B7:B8"/>
    <mergeCell ref="C7:C8"/>
  </mergeCells>
  <phoneticPr fontId="3" type="noConversion"/>
  <pageMargins left="0" right="0" top="0" bottom="0" header="0" footer="0"/>
  <pageSetup paperSize="9" scale="6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D11"/>
  <sheetViews>
    <sheetView workbookViewId="0">
      <selection activeCell="C1" sqref="C1:D3"/>
    </sheetView>
  </sheetViews>
  <sheetFormatPr defaultRowHeight="12.75"/>
  <cols>
    <col min="2" max="2" width="48.28515625" customWidth="1"/>
    <col min="3" max="3" width="12" customWidth="1"/>
    <col min="4" max="4" width="14.85546875" customWidth="1"/>
  </cols>
  <sheetData>
    <row r="1" spans="1:4" ht="49.5" customHeight="1">
      <c r="C1" s="292" t="s">
        <v>532</v>
      </c>
      <c r="D1" s="292"/>
    </row>
    <row r="2" spans="1:4">
      <c r="C2" s="292"/>
      <c r="D2" s="292"/>
    </row>
    <row r="3" spans="1:4" ht="107.25" customHeight="1">
      <c r="C3" s="292"/>
      <c r="D3" s="292"/>
    </row>
    <row r="4" spans="1:4" ht="102" customHeight="1">
      <c r="A4" s="293" t="s">
        <v>509</v>
      </c>
      <c r="B4" s="293"/>
      <c r="C4" s="293"/>
      <c r="D4" s="293"/>
    </row>
    <row r="5" spans="1:4">
      <c r="D5" t="s">
        <v>105</v>
      </c>
    </row>
    <row r="6" spans="1:4" ht="42.75" customHeight="1">
      <c r="A6" s="200" t="s">
        <v>500</v>
      </c>
      <c r="B6" s="200" t="s">
        <v>501</v>
      </c>
      <c r="C6" s="201" t="s">
        <v>68</v>
      </c>
      <c r="D6" s="201" t="s">
        <v>502</v>
      </c>
    </row>
    <row r="7" spans="1:4" ht="89.25" customHeight="1">
      <c r="A7" s="202" t="s">
        <v>133</v>
      </c>
      <c r="B7" s="203" t="s">
        <v>508</v>
      </c>
      <c r="C7" s="204"/>
      <c r="D7" s="205"/>
    </row>
    <row r="8" spans="1:4" ht="63.75" customHeight="1">
      <c r="A8" s="202" t="s">
        <v>25</v>
      </c>
      <c r="B8" s="203" t="s">
        <v>26</v>
      </c>
      <c r="C8" s="204">
        <v>90</v>
      </c>
      <c r="D8" s="205">
        <v>90</v>
      </c>
    </row>
    <row r="9" spans="1:4" ht="78.75" customHeight="1">
      <c r="A9" s="202" t="s">
        <v>507</v>
      </c>
      <c r="B9" s="203" t="s">
        <v>503</v>
      </c>
      <c r="C9" s="204">
        <v>-112.33</v>
      </c>
      <c r="D9" s="205">
        <f>768.9+370.54</f>
        <v>1139.44</v>
      </c>
    </row>
    <row r="10" spans="1:4" ht="15">
      <c r="A10" s="206"/>
      <c r="B10" s="206" t="s">
        <v>504</v>
      </c>
      <c r="C10" s="205">
        <f>C9+C8</f>
        <v>-22.33</v>
      </c>
      <c r="D10" s="205">
        <f>D9+D8</f>
        <v>1229.44</v>
      </c>
    </row>
    <row r="11" spans="1:4">
      <c r="A11" s="207"/>
      <c r="B11" s="208"/>
      <c r="C11" s="208"/>
      <c r="D11" s="208"/>
    </row>
  </sheetData>
  <mergeCells count="2">
    <mergeCell ref="C1:D3"/>
    <mergeCell ref="A4:D4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E11"/>
  <sheetViews>
    <sheetView workbookViewId="0">
      <selection activeCell="D1" sqref="D1:E3"/>
    </sheetView>
  </sheetViews>
  <sheetFormatPr defaultRowHeight="12.75"/>
  <cols>
    <col min="2" max="2" width="40.140625" customWidth="1"/>
    <col min="3" max="3" width="13.140625" customWidth="1"/>
    <col min="4" max="4" width="14.140625" customWidth="1"/>
    <col min="5" max="5" width="12.5703125" customWidth="1"/>
  </cols>
  <sheetData>
    <row r="1" spans="1:5" ht="49.5" customHeight="1">
      <c r="D1" s="292" t="s">
        <v>533</v>
      </c>
      <c r="E1" s="292"/>
    </row>
    <row r="2" spans="1:5">
      <c r="D2" s="292"/>
      <c r="E2" s="292"/>
    </row>
    <row r="3" spans="1:5" ht="90.75" customHeight="1">
      <c r="D3" s="292"/>
      <c r="E3" s="292"/>
    </row>
    <row r="4" spans="1:5" ht="102" customHeight="1">
      <c r="A4" s="293" t="s">
        <v>505</v>
      </c>
      <c r="B4" s="293"/>
      <c r="C4" s="293"/>
      <c r="D4" s="293"/>
    </row>
    <row r="5" spans="1:5">
      <c r="E5" t="s">
        <v>105</v>
      </c>
    </row>
    <row r="6" spans="1:5" ht="82.5" customHeight="1">
      <c r="A6" s="200" t="s">
        <v>500</v>
      </c>
      <c r="B6" s="200" t="s">
        <v>501</v>
      </c>
      <c r="C6" s="201" t="s">
        <v>69</v>
      </c>
      <c r="D6" s="201" t="s">
        <v>70</v>
      </c>
      <c r="E6" s="201" t="s">
        <v>27</v>
      </c>
    </row>
    <row r="7" spans="1:5" ht="130.5" customHeight="1">
      <c r="A7" s="259" t="s">
        <v>133</v>
      </c>
      <c r="B7" s="242" t="s">
        <v>506</v>
      </c>
      <c r="C7" s="203"/>
      <c r="D7" s="206"/>
      <c r="E7" s="206"/>
    </row>
    <row r="8" spans="1:5" ht="90.75" hidden="1" customHeight="1">
      <c r="A8" s="259" t="s">
        <v>25</v>
      </c>
      <c r="B8" s="203" t="s">
        <v>26</v>
      </c>
      <c r="C8" s="203"/>
      <c r="D8" s="206">
        <v>0</v>
      </c>
      <c r="E8" s="206"/>
    </row>
    <row r="9" spans="1:5" ht="85.5" customHeight="1">
      <c r="A9" s="259" t="s">
        <v>507</v>
      </c>
      <c r="B9" s="203" t="s">
        <v>503</v>
      </c>
      <c r="C9" s="203">
        <v>-15.62</v>
      </c>
      <c r="D9" s="206">
        <v>972.14</v>
      </c>
      <c r="E9" s="206">
        <v>957.4</v>
      </c>
    </row>
    <row r="10" spans="1:5" ht="36" customHeight="1">
      <c r="A10" s="206"/>
      <c r="B10" s="206" t="s">
        <v>504</v>
      </c>
      <c r="C10" s="206">
        <f>C9</f>
        <v>-15.62</v>
      </c>
      <c r="D10" s="206">
        <f>D9</f>
        <v>972.14</v>
      </c>
      <c r="E10" s="206">
        <f>E9</f>
        <v>957.4</v>
      </c>
    </row>
    <row r="11" spans="1:5">
      <c r="A11" s="207"/>
      <c r="B11" s="208"/>
      <c r="C11" s="208"/>
      <c r="D11" s="208"/>
    </row>
  </sheetData>
  <mergeCells count="2">
    <mergeCell ref="D1:E3"/>
    <mergeCell ref="A4:D4"/>
  </mergeCells>
  <phoneticPr fontId="3" type="noConversion"/>
  <pageMargins left="0.75" right="0.75" top="1" bottom="1" header="0.5" footer="0.5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21</vt:i4>
      </vt:variant>
      <vt:variant>
        <vt:lpstr>Именованные диапазоны</vt:lpstr>
      </vt:variant>
      <vt:variant>
        <vt:i4>15</vt:i4>
      </vt:variant>
    </vt:vector>
  </HeadingPairs>
  <TitlesOfParts>
    <vt:vector size="36" baseType="lpstr">
      <vt:lpstr>источ2019</vt:lpstr>
      <vt:lpstr>источ2019-2021</vt:lpstr>
      <vt:lpstr> прил 3</vt:lpstr>
      <vt:lpstr>прил4</vt:lpstr>
      <vt:lpstr>прил5</vt:lpstr>
      <vt:lpstr>доходы 2019</vt:lpstr>
      <vt:lpstr>доходы 2020-2021</vt:lpstr>
      <vt:lpstr>мп 8</vt:lpstr>
      <vt:lpstr>мп п9</vt:lpstr>
      <vt:lpstr>распределение бюджетных пр10 </vt:lpstr>
      <vt:lpstr>12 (2)</vt:lpstr>
      <vt:lpstr>распределение 2019-2021прил 11</vt:lpstr>
      <vt:lpstr>прил12 распределение2019</vt:lpstr>
      <vt:lpstr>13  распре бюдж ассиг20-21</vt:lpstr>
      <vt:lpstr>прил14 ведомственная2019 (2)</vt:lpstr>
      <vt:lpstr>15 ведомсте бюдж ассиг20-21нова</vt:lpstr>
      <vt:lpstr>прил16</vt:lpstr>
      <vt:lpstr>прил17</vt:lpstr>
      <vt:lpstr>18 прил гарантии 2019</vt:lpstr>
      <vt:lpstr>19 гарант 2020-2021</vt:lpstr>
      <vt:lpstr>пояснительная</vt:lpstr>
      <vt:lpstr>источ2019!Заголовки_для_печати</vt:lpstr>
      <vt:lpstr>'источ2019-2021'!Заголовки_для_печати</vt:lpstr>
      <vt:lpstr>'распределение 2019-2021прил 11'!Заголовки_для_печати</vt:lpstr>
      <vt:lpstr>'распределение бюджетных пр10 '!Заголовки_для_печати</vt:lpstr>
      <vt:lpstr>'12 (2)'!Область_печати</vt:lpstr>
      <vt:lpstr>'13  распре бюдж ассиг20-21'!Область_печати</vt:lpstr>
      <vt:lpstr>'15 ведомсте бюдж ассиг20-21нова'!Область_печати</vt:lpstr>
      <vt:lpstr>'19 гарант 2020-2021'!Область_печати</vt:lpstr>
      <vt:lpstr>'доходы 2019'!Область_печати</vt:lpstr>
      <vt:lpstr>'доходы 2020-2021'!Область_печати</vt:lpstr>
      <vt:lpstr>пояснительная!Область_печати</vt:lpstr>
      <vt:lpstr>'прил12 распределение2019'!Область_печати</vt:lpstr>
      <vt:lpstr>'прил14 ведомственная2019 (2)'!Область_печати</vt:lpstr>
      <vt:lpstr>'распределение 2019-2021прил 11'!Область_печати</vt:lpstr>
      <vt:lpstr>'распределение бюджетных пр10 '!Область_печати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Neybauer</dc:creator>
  <cp:lastModifiedBy>пользователь</cp:lastModifiedBy>
  <cp:lastPrinted>2019-01-10T11:28:10Z</cp:lastPrinted>
  <dcterms:created xsi:type="dcterms:W3CDTF">2007-09-12T09:25:25Z</dcterms:created>
  <dcterms:modified xsi:type="dcterms:W3CDTF">2019-03-28T11:49:39Z</dcterms:modified>
</cp:coreProperties>
</file>