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4240" windowHeight="13740"/>
  </bookViews>
  <sheets>
    <sheet name="11 МБТ 2022" sheetId="1" r:id="rId1"/>
  </sheets>
  <definedNames>
    <definedName name="_xlnm.Print_Area" localSheetId="0">'11 МБТ 2022'!$A$1:$I$40</definedName>
    <definedName name="_xlnm.Print_Area">#REF!</definedName>
    <definedName name="п">#REF!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9" i="1"/>
  <c r="H38"/>
  <c r="H37" s="1"/>
  <c r="H39" s="1"/>
  <c r="G37"/>
  <c r="G39" s="1"/>
  <c r="F37"/>
  <c r="F39" s="1"/>
  <c r="E37"/>
  <c r="D37"/>
  <c r="D39" s="1"/>
  <c r="C37"/>
  <c r="C39" s="1"/>
  <c r="B37"/>
  <c r="B39" s="1"/>
  <c r="H36"/>
  <c r="H35"/>
  <c r="H34"/>
  <c r="H33"/>
  <c r="H32"/>
  <c r="H31"/>
  <c r="H30"/>
  <c r="H29"/>
  <c r="D26"/>
  <c r="C25"/>
  <c r="C22" s="1"/>
  <c r="C26" s="1"/>
  <c r="C40" s="1"/>
  <c r="H24"/>
  <c r="C24"/>
  <c r="G23"/>
  <c r="G22" s="1"/>
  <c r="G26" s="1"/>
  <c r="G40" s="1"/>
  <c r="F23"/>
  <c r="F22" s="1"/>
  <c r="E23"/>
  <c r="D23"/>
  <c r="B23"/>
  <c r="H23" s="1"/>
  <c r="E22"/>
  <c r="D22"/>
  <c r="H21"/>
  <c r="H20" s="1"/>
  <c r="G20"/>
  <c r="F20"/>
  <c r="F26" s="1"/>
  <c r="E20"/>
  <c r="E26" s="1"/>
  <c r="E40" s="1"/>
  <c r="D20"/>
  <c r="C20"/>
  <c r="B20"/>
  <c r="H19"/>
  <c r="F18"/>
  <c r="E18"/>
  <c r="B18"/>
  <c r="H18" s="1"/>
  <c r="H17"/>
  <c r="E17"/>
  <c r="B17"/>
  <c r="F16"/>
  <c r="E16"/>
  <c r="D16"/>
  <c r="C16"/>
  <c r="H16" s="1"/>
  <c r="B16"/>
  <c r="H14"/>
  <c r="H13"/>
  <c r="H12"/>
  <c r="F12"/>
  <c r="D12"/>
  <c r="F11"/>
  <c r="D11"/>
  <c r="H11" s="1"/>
  <c r="C11"/>
  <c r="B26" l="1"/>
  <c r="B40" s="1"/>
  <c r="F40"/>
  <c r="D40"/>
  <c r="B22"/>
  <c r="H22" s="1"/>
  <c r="H26" s="1"/>
  <c r="H40" s="1"/>
  <c r="H25"/>
</calcChain>
</file>

<file path=xl/sharedStrings.xml><?xml version="1.0" encoding="utf-8"?>
<sst xmlns="http://schemas.openxmlformats.org/spreadsheetml/2006/main" count="43" uniqueCount="39">
  <si>
    <t xml:space="preserve">Приложение 22
к решению «О бюджете муниципального образования "Майминский район" на 2022 год и плановый период 2023 и 2024 годы» от 21.12.2021 № 31-2   </t>
  </si>
  <si>
    <t>Распределение межбюджетных трансфертов бюджетам сельских поселений на 2022 год</t>
  </si>
  <si>
    <t>(тыс. рублей)</t>
  </si>
  <si>
    <t>Показатели</t>
  </si>
  <si>
    <t>Майминское</t>
  </si>
  <si>
    <t>Манжерокское</t>
  </si>
  <si>
    <t>Усть-Мунинское</t>
  </si>
  <si>
    <t>Кызыл-Озекское</t>
  </si>
  <si>
    <t>Бирюлинское</t>
  </si>
  <si>
    <t>Соузгинское</t>
  </si>
  <si>
    <t>Итого</t>
  </si>
  <si>
    <t>А</t>
  </si>
  <si>
    <t xml:space="preserve">    Из бюджета муниципального образования "Майминский район"</t>
  </si>
  <si>
    <t xml:space="preserve">Межбюджетные трансферты, передаваемые бюджетам сельских поселений из бюджетов муниципальных районов на осуществление полномочий по участию в организации деятельности по накоплению (в том числе раздельному накоплению), сбору, транспортированию твердых коммунальных отходов </t>
  </si>
  <si>
    <t>Межбюджетные трансферты, передаваемые бюджетам сельских поселений из бюджетов муниципальных районов на осуществление полномочий по созданию, содержанию и организации деятельности аварийно-спасательных служб и (или) аварийно-спасательных формирований на территории поселения</t>
  </si>
  <si>
    <t>Межбюджетные трансферты, передаваемые бюджетам сельских поселений из бюджетов муниципальных районов на организацию благоустройства сельских территорий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</si>
  <si>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 за счет Средств Резервного фонда Администрации муниципального образования "Майминский район"</t>
  </si>
  <si>
    <t>Межбюджетные трансферты, передаваемые бюджетам поселений на реализацию иных вопросов сельских поселений, установленных Федеральным законом от 6 октября 2003 года N 131-ФЗ "Об общих принципах организации местного самоуправления в Российской Федерации"</t>
  </si>
  <si>
    <t>Расходы, связанные с участием муниципальных образований в проведении мероприятий по оказанию поддержки граждан и их объединениям, участвующим в охране общественного порядка, созданию условий для деятельности народных дружин (иные межбюджетные трансферты)</t>
  </si>
  <si>
    <t>Районный фонд финансовой поддержки поселений</t>
  </si>
  <si>
    <t xml:space="preserve">Дотация на выравнивание бюджетной обеспеченности поселений из бюджета муниципального образования «Майминский район» </t>
  </si>
  <si>
    <t xml:space="preserve">Дорожный фонд муниципального образования "Майминского район"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</si>
  <si>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содержанию автомобильных дорог местного значения в границах населенных пунктов сельского поселения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</si>
  <si>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капитальному ремонту и ремонту дорог местного значения в границах населенных пунктов сельского поселения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</si>
  <si>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капитальному ремонту, ремонту  и содержанию автомобильных дорог местного значения в границах населенных пунктов сельского поселения</t>
  </si>
  <si>
    <t>ИТОГО из бюджета МО "Майминский район"</t>
  </si>
  <si>
    <t>Из бюджета Республики Алтай ( через бюджет МО "Майминский район")</t>
  </si>
  <si>
    <t>Межбюджетные трансферты, передаваемые бюджетам поселений на реализацию иных вопросов сельских поселений, установленных Федеральным законом от 6 октября 2003 года N 131-ФЗ "Об общих принципах организации местного самоуправления в Российской Федерации" (на материально-техническое и организационное обеспечение деятельности сельского старосты за счет дотации на поддержку мер по обеспечению сбалансированности бюджетов из республиканского бюджета Республики Алтай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</si>
  <si>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содержанию автомобильных дорог местного значения в границах населенных пунктов сельского поселения за счет дотации на поддержку мер по обеспечению сбалансированности бюджетов из республиканского бюджета Республики Алтай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</si>
  <si>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капитальному ремонту, ремонту  и содержанию автомобильных дорог местного значения в границах населенных пунктов сельского поселения за счет дотации на поддержку мер по обеспечению сбалансированности бюджетов из республиканского бюджета Республики Алтай</t>
  </si>
  <si>
    <t>Межбюджетные трансферты, передаваемые бюджетам сельских поселений из бюджетов муниципальных районов на организацию благоустройства сельских территорийза за счет дотации на поддержку мер по обеспечению сбалансированности бюджетов из республиканского бюджета Республики Алтай</t>
  </si>
  <si>
    <t>Иные межбюджетные трансферты на софинансирование расходов бюджетов сельских поселений на обеспечение информатизации бюджетного процесса в сельских поселениях муниципального образования «Майминский район»</t>
  </si>
  <si>
    <t>Межбюджетные трансферты, передаваемые бюджетам поселений на реализацию иных вопросов сельских поселений, установленных Федеральным законом от 6 октября 2003 года N 131-ФЗ "Об общих принципах организации местного самоуправления в Российской Федерации" за счет дотации на поддержку мер по обеспечению сбалансированности бюджетов из республиканского бюджета Республики Алтай</t>
  </si>
  <si>
    <t>Межбюджетные трансферты, передаваемые бюджетам сельских поселений из бюджетов муниципальных районов на организацию благоустройства сельских территорий за счет дотации на поддержку мер по обеспечению сбалансированности бюджетов из республиканского бюджета Республики Алтай</t>
  </si>
  <si>
    <t xml:space="preserve">Дотация на выравнивание уровня бюджетной обеспеченности поселений </t>
  </si>
  <si>
    <t>Дотации на выравнивание бюджетной обеспеченности поселений за счет средств республиканского бюджета Республики Алтай</t>
  </si>
  <si>
    <t>ИТОГО из бюджета Республики Алтай</t>
  </si>
  <si>
    <t>Всего финансовая помощь бюджетам поселений по "Межбюджетные трансферты"</t>
  </si>
  <si>
    <t xml:space="preserve">Приложение 11
к решению «О внесении изменений в решение Майминского районного Совета депутатов "О бюджете муниципального образования "Майминский район" на 2022 год и плановый период 2022 и 2023 годы»  №42-2 от     28.12.2022 г.  </t>
  </si>
</sst>
</file>

<file path=xl/styles.xml><?xml version="1.0" encoding="utf-8"?>
<styleSheet xmlns="http://schemas.openxmlformats.org/spreadsheetml/2006/main">
  <numFmts count="6">
    <numFmt numFmtId="164" formatCode="0.000"/>
    <numFmt numFmtId="165" formatCode="_-* #,##0.00_р_._-;\-* #,##0.00_р_._-;_-* &quot;-&quot;??_р_._-;_-@_-"/>
    <numFmt numFmtId="166" formatCode="_-* #,##0.0_р_._-;\-* #,##0.0_р_._-;_-* &quot;-&quot;??_р_._-;_-@_-"/>
    <numFmt numFmtId="167" formatCode="0.00000"/>
    <numFmt numFmtId="168" formatCode="_-* #,##0_р_._-;\-* #,##0_р_._-;_-* &quot;-&quot;?_р_._-;_-@_-"/>
    <numFmt numFmtId="169" formatCode="_-* #,##0.0_р_._-;\-* #,##0.0_р_._-;_-* &quot;-&quot;?_р_._-;_-@_-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7" fillId="0" borderId="0" applyFont="0" applyFill="0" applyBorder="0" applyAlignment="0" applyProtection="0"/>
    <xf numFmtId="0" fontId="1" fillId="0" borderId="0"/>
  </cellStyleXfs>
  <cellXfs count="90">
    <xf numFmtId="0" fontId="0" fillId="0" borderId="0" xfId="0"/>
    <xf numFmtId="0" fontId="2" fillId="0" borderId="0" xfId="2" applyFont="1"/>
    <xf numFmtId="164" fontId="2" fillId="0" borderId="0" xfId="2" applyNumberFormat="1" applyFont="1"/>
    <xf numFmtId="0" fontId="1" fillId="0" borderId="0" xfId="2"/>
    <xf numFmtId="0" fontId="4" fillId="0" borderId="0" xfId="2" applyFont="1"/>
    <xf numFmtId="0" fontId="2" fillId="2" borderId="0" xfId="2" applyFont="1" applyFill="1"/>
    <xf numFmtId="164" fontId="2" fillId="2" borderId="0" xfId="2" applyNumberFormat="1" applyFont="1" applyFill="1"/>
    <xf numFmtId="0" fontId="1" fillId="2" borderId="0" xfId="2" applyFill="1"/>
    <xf numFmtId="0" fontId="4" fillId="2" borderId="0" xfId="2" applyFont="1" applyFill="1"/>
    <xf numFmtId="0" fontId="5" fillId="0" borderId="0" xfId="2" applyFont="1" applyAlignment="1">
      <alignment vertical="center"/>
    </xf>
    <xf numFmtId="0" fontId="5" fillId="2" borderId="0" xfId="2" applyFont="1" applyFill="1"/>
    <xf numFmtId="164" fontId="5" fillId="2" borderId="0" xfId="2" applyNumberFormat="1" applyFont="1" applyFill="1"/>
    <xf numFmtId="0" fontId="5" fillId="0" borderId="0" xfId="2" applyFont="1"/>
    <xf numFmtId="0" fontId="2" fillId="2" borderId="0" xfId="2" applyFont="1" applyFill="1" applyAlignment="1">
      <alignment horizontal="center"/>
    </xf>
    <xf numFmtId="164" fontId="2" fillId="2" borderId="0" xfId="2" applyNumberFormat="1" applyFont="1" applyFill="1" applyAlignment="1">
      <alignment horizontal="center"/>
    </xf>
    <xf numFmtId="1" fontId="2" fillId="2" borderId="0" xfId="2" applyNumberFormat="1" applyFont="1" applyFill="1" applyAlignment="1">
      <alignment horizontal="center"/>
    </xf>
    <xf numFmtId="1" fontId="6" fillId="2" borderId="0" xfId="2" applyNumberFormat="1" applyFont="1" applyFill="1" applyAlignment="1">
      <alignment horizontal="right"/>
    </xf>
    <xf numFmtId="1" fontId="2" fillId="0" borderId="0" xfId="2" applyNumberFormat="1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justify"/>
    </xf>
    <xf numFmtId="0" fontId="6" fillId="2" borderId="3" xfId="0" applyFont="1" applyFill="1" applyBorder="1" applyAlignment="1">
      <alignment horizontal="center" vertical="justify"/>
    </xf>
    <xf numFmtId="0" fontId="6" fillId="2" borderId="4" xfId="0" applyFont="1" applyFill="1" applyBorder="1" applyAlignment="1">
      <alignment horizontal="center" vertical="justify"/>
    </xf>
    <xf numFmtId="0" fontId="8" fillId="0" borderId="0" xfId="2" applyFont="1" applyAlignment="1">
      <alignment horizontal="center" vertical="center" wrapText="1"/>
    </xf>
    <xf numFmtId="0" fontId="8" fillId="0" borderId="0" xfId="2" applyFont="1"/>
    <xf numFmtId="0" fontId="8" fillId="0" borderId="5" xfId="2" applyFont="1" applyBorder="1"/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justify"/>
    </xf>
    <xf numFmtId="0" fontId="3" fillId="2" borderId="8" xfId="0" applyFont="1" applyFill="1" applyBorder="1" applyAlignment="1">
      <alignment horizontal="center" vertical="justify"/>
    </xf>
    <xf numFmtId="0" fontId="6" fillId="2" borderId="9" xfId="0" applyFont="1" applyFill="1" applyBorder="1" applyAlignment="1">
      <alignment horizontal="center" vertical="justify"/>
    </xf>
    <xf numFmtId="0" fontId="3" fillId="0" borderId="0" xfId="2" applyFont="1" applyAlignment="1">
      <alignment horizontal="center"/>
    </xf>
    <xf numFmtId="0" fontId="3" fillId="0" borderId="0" xfId="2" applyFont="1"/>
    <xf numFmtId="0" fontId="3" fillId="0" borderId="10" xfId="2" applyFont="1" applyBorder="1"/>
    <xf numFmtId="166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166" fontId="8" fillId="0" borderId="0" xfId="2" applyNumberFormat="1" applyFont="1"/>
    <xf numFmtId="0" fontId="8" fillId="0" borderId="14" xfId="2" applyFont="1" applyBorder="1"/>
    <xf numFmtId="167" fontId="10" fillId="2" borderId="6" xfId="0" applyNumberFormat="1" applyFont="1" applyFill="1" applyBorder="1" applyAlignment="1">
      <alignment vertical="justify"/>
    </xf>
    <xf numFmtId="167" fontId="3" fillId="2" borderId="7" xfId="0" applyNumberFormat="1" applyFont="1" applyFill="1" applyBorder="1"/>
    <xf numFmtId="167" fontId="3" fillId="2" borderId="15" xfId="0" applyNumberFormat="1" applyFont="1" applyFill="1" applyBorder="1"/>
    <xf numFmtId="167" fontId="3" fillId="2" borderId="16" xfId="0" applyNumberFormat="1" applyFont="1" applyFill="1" applyBorder="1"/>
    <xf numFmtId="167" fontId="8" fillId="0" borderId="0" xfId="2" applyNumberFormat="1" applyFont="1"/>
    <xf numFmtId="167" fontId="10" fillId="2" borderId="17" xfId="0" applyNumberFormat="1" applyFont="1" applyFill="1" applyBorder="1" applyAlignment="1">
      <alignment vertical="justify"/>
    </xf>
    <xf numFmtId="167" fontId="3" fillId="2" borderId="18" xfId="0" applyNumberFormat="1" applyFont="1" applyFill="1" applyBorder="1"/>
    <xf numFmtId="167" fontId="3" fillId="2" borderId="19" xfId="0" applyNumberFormat="1" applyFont="1" applyFill="1" applyBorder="1"/>
    <xf numFmtId="167" fontId="3" fillId="2" borderId="20" xfId="0" applyNumberFormat="1" applyFont="1" applyFill="1" applyBorder="1"/>
    <xf numFmtId="167" fontId="6" fillId="2" borderId="6" xfId="0" applyNumberFormat="1" applyFont="1" applyFill="1" applyBorder="1" applyAlignment="1">
      <alignment vertical="justify"/>
    </xf>
    <xf numFmtId="167" fontId="6" fillId="2" borderId="7" xfId="0" applyNumberFormat="1" applyFont="1" applyFill="1" applyBorder="1"/>
    <xf numFmtId="167" fontId="6" fillId="2" borderId="15" xfId="0" applyNumberFormat="1" applyFont="1" applyFill="1" applyBorder="1"/>
    <xf numFmtId="167" fontId="6" fillId="2" borderId="16" xfId="0" applyNumberFormat="1" applyFont="1" applyFill="1" applyBorder="1"/>
    <xf numFmtId="167" fontId="11" fillId="2" borderId="6" xfId="0" applyNumberFormat="1" applyFont="1" applyFill="1" applyBorder="1" applyAlignment="1">
      <alignment vertical="justify"/>
    </xf>
    <xf numFmtId="167" fontId="6" fillId="2" borderId="20" xfId="0" applyNumberFormat="1" applyFont="1" applyFill="1" applyBorder="1"/>
    <xf numFmtId="0" fontId="8" fillId="0" borderId="10" xfId="2" applyFont="1" applyBorder="1"/>
    <xf numFmtId="167" fontId="10" fillId="2" borderId="7" xfId="0" applyNumberFormat="1" applyFont="1" applyFill="1" applyBorder="1" applyAlignment="1">
      <alignment vertical="justify"/>
    </xf>
    <xf numFmtId="167" fontId="6" fillId="2" borderId="21" xfId="0" applyNumberFormat="1" applyFont="1" applyFill="1" applyBorder="1" applyAlignment="1">
      <alignment vertical="justify"/>
    </xf>
    <xf numFmtId="167" fontId="6" fillId="2" borderId="5" xfId="0" applyNumberFormat="1" applyFont="1" applyFill="1" applyBorder="1"/>
    <xf numFmtId="168" fontId="8" fillId="0" borderId="0" xfId="2" applyNumberFormat="1" applyFont="1"/>
    <xf numFmtId="167" fontId="3" fillId="2" borderId="22" xfId="0" applyNumberFormat="1" applyFont="1" applyFill="1" applyBorder="1"/>
    <xf numFmtId="167" fontId="3" fillId="2" borderId="0" xfId="0" applyNumberFormat="1" applyFont="1" applyFill="1"/>
    <xf numFmtId="167" fontId="6" fillId="2" borderId="23" xfId="0" applyNumberFormat="1" applyFont="1" applyFill="1" applyBorder="1"/>
    <xf numFmtId="169" fontId="8" fillId="0" borderId="0" xfId="2" applyNumberFormat="1" applyFont="1"/>
    <xf numFmtId="167" fontId="3" fillId="2" borderId="7" xfId="0" applyNumberFormat="1" applyFont="1" applyFill="1" applyBorder="1" applyAlignment="1">
      <alignment horizontal="right" vertical="center"/>
    </xf>
    <xf numFmtId="167" fontId="3" fillId="2" borderId="8" xfId="0" applyNumberFormat="1" applyFont="1" applyFill="1" applyBorder="1" applyAlignment="1">
      <alignment horizontal="right" vertical="center"/>
    </xf>
    <xf numFmtId="167" fontId="6" fillId="2" borderId="9" xfId="0" applyNumberFormat="1" applyFont="1" applyFill="1" applyBorder="1" applyAlignment="1">
      <alignment horizontal="right" vertical="center"/>
    </xf>
    <xf numFmtId="167" fontId="12" fillId="2" borderId="6" xfId="0" applyNumberFormat="1" applyFont="1" applyFill="1" applyBorder="1" applyAlignment="1">
      <alignment vertical="justify"/>
    </xf>
    <xf numFmtId="167" fontId="3" fillId="2" borderId="9" xfId="0" applyNumberFormat="1" applyFont="1" applyFill="1" applyBorder="1" applyAlignment="1">
      <alignment horizontal="right" vertical="center"/>
    </xf>
    <xf numFmtId="167" fontId="3" fillId="2" borderId="15" xfId="0" applyNumberFormat="1" applyFont="1" applyFill="1" applyBorder="1" applyAlignment="1">
      <alignment horizontal="right" vertical="center"/>
    </xf>
    <xf numFmtId="167" fontId="1" fillId="0" borderId="0" xfId="2" applyNumberFormat="1"/>
    <xf numFmtId="167" fontId="12" fillId="2" borderId="26" xfId="0" applyNumberFormat="1" applyFont="1" applyFill="1" applyBorder="1" applyAlignment="1">
      <alignment vertical="justify"/>
    </xf>
    <xf numFmtId="167" fontId="3" fillId="2" borderId="27" xfId="0" applyNumberFormat="1" applyFont="1" applyFill="1" applyBorder="1" applyAlignment="1">
      <alignment horizontal="right" vertical="center"/>
    </xf>
    <xf numFmtId="167" fontId="3" fillId="2" borderId="28" xfId="0" applyNumberFormat="1" applyFont="1" applyFill="1" applyBorder="1" applyAlignment="1">
      <alignment horizontal="right" vertical="center"/>
    </xf>
    <xf numFmtId="167" fontId="3" fillId="2" borderId="13" xfId="0" applyNumberFormat="1" applyFont="1" applyFill="1" applyBorder="1" applyAlignment="1">
      <alignment horizontal="right" vertical="center"/>
    </xf>
    <xf numFmtId="167" fontId="6" fillId="2" borderId="7" xfId="0" applyNumberFormat="1" applyFont="1" applyFill="1" applyBorder="1" applyAlignment="1">
      <alignment horizontal="right" vertical="center"/>
    </xf>
    <xf numFmtId="167" fontId="6" fillId="2" borderId="8" xfId="0" applyNumberFormat="1" applyFont="1" applyFill="1" applyBorder="1" applyAlignment="1">
      <alignment horizontal="right" vertical="center"/>
    </xf>
    <xf numFmtId="167" fontId="6" fillId="2" borderId="26" xfId="0" applyNumberFormat="1" applyFont="1" applyFill="1" applyBorder="1" applyAlignment="1">
      <alignment vertical="justify"/>
    </xf>
    <xf numFmtId="167" fontId="6" fillId="2" borderId="28" xfId="0" applyNumberFormat="1" applyFont="1" applyFill="1" applyBorder="1"/>
    <xf numFmtId="167" fontId="6" fillId="2" borderId="29" xfId="0" applyNumberFormat="1" applyFont="1" applyFill="1" applyBorder="1" applyAlignment="1">
      <alignment vertical="justify"/>
    </xf>
    <xf numFmtId="167" fontId="6" fillId="2" borderId="10" xfId="0" applyNumberFormat="1" applyFont="1" applyFill="1" applyBorder="1"/>
    <xf numFmtId="167" fontId="6" fillId="2" borderId="30" xfId="0" applyNumberFormat="1" applyFont="1" applyFill="1" applyBorder="1"/>
    <xf numFmtId="167" fontId="6" fillId="2" borderId="31" xfId="0" applyNumberFormat="1" applyFont="1" applyFill="1" applyBorder="1"/>
    <xf numFmtId="0" fontId="2" fillId="0" borderId="22" xfId="2" applyFont="1" applyBorder="1"/>
    <xf numFmtId="164" fontId="2" fillId="0" borderId="22" xfId="2" applyNumberFormat="1" applyFont="1" applyBorder="1"/>
    <xf numFmtId="0" fontId="3" fillId="0" borderId="0" xfId="2" applyFont="1" applyAlignment="1">
      <alignment horizontal="right" wrapText="1"/>
    </xf>
    <xf numFmtId="0" fontId="3" fillId="0" borderId="0" xfId="2" applyFont="1" applyAlignment="1">
      <alignment horizontal="right"/>
    </xf>
    <xf numFmtId="0" fontId="3" fillId="2" borderId="0" xfId="2" applyFont="1" applyFill="1" applyAlignment="1">
      <alignment horizontal="right" wrapText="1"/>
    </xf>
    <xf numFmtId="0" fontId="5" fillId="2" borderId="0" xfId="2" applyFont="1" applyFill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167" fontId="9" fillId="2" borderId="24" xfId="0" applyNumberFormat="1" applyFont="1" applyFill="1" applyBorder="1" applyAlignment="1">
      <alignment horizontal="center" vertical="center"/>
    </xf>
    <xf numFmtId="167" fontId="9" fillId="2" borderId="25" xfId="0" applyNumberFormat="1" applyFont="1" applyFill="1" applyBorder="1" applyAlignment="1">
      <alignment horizontal="center" vertical="center"/>
    </xf>
    <xf numFmtId="167" fontId="9" fillId="2" borderId="4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_Прил 22,23,24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AL40"/>
  <sheetViews>
    <sheetView tabSelected="1" view="pageBreakPreview" topLeftCell="A4" zoomScale="60" workbookViewId="0">
      <selection activeCell="F1" sqref="F1:H1"/>
    </sheetView>
  </sheetViews>
  <sheetFormatPr defaultColWidth="9.42578125" defaultRowHeight="12.75"/>
  <cols>
    <col min="1" max="1" width="63.42578125" style="78" customWidth="1"/>
    <col min="2" max="2" width="15.5703125" style="79" customWidth="1"/>
    <col min="3" max="3" width="17.42578125" style="2" customWidth="1"/>
    <col min="4" max="4" width="17.42578125" style="3" customWidth="1"/>
    <col min="5" max="5" width="16.5703125" style="3" customWidth="1"/>
    <col min="6" max="6" width="15.5703125" style="3" customWidth="1"/>
    <col min="7" max="7" width="16.5703125" style="3" customWidth="1"/>
    <col min="8" max="8" width="16.42578125" style="4" customWidth="1"/>
    <col min="9" max="9" width="9.42578125" style="3" hidden="1" customWidth="1"/>
    <col min="10" max="10" width="23" style="3" customWidth="1"/>
    <col min="11" max="11" width="18.7109375" style="3" customWidth="1"/>
    <col min="12" max="12" width="16.85546875" style="3" bestFit="1" customWidth="1"/>
    <col min="13" max="256" width="9.42578125" style="3"/>
    <col min="257" max="257" width="63.42578125" style="3" customWidth="1"/>
    <col min="258" max="258" width="15.5703125" style="3" customWidth="1"/>
    <col min="259" max="260" width="17.42578125" style="3" customWidth="1"/>
    <col min="261" max="261" width="16.5703125" style="3" customWidth="1"/>
    <col min="262" max="262" width="15.5703125" style="3" customWidth="1"/>
    <col min="263" max="263" width="16.5703125" style="3" customWidth="1"/>
    <col min="264" max="264" width="16.42578125" style="3" customWidth="1"/>
    <col min="265" max="265" width="0" style="3" hidden="1" customWidth="1"/>
    <col min="266" max="266" width="23" style="3" customWidth="1"/>
    <col min="267" max="267" width="18.7109375" style="3" customWidth="1"/>
    <col min="268" max="268" width="16.85546875" style="3" bestFit="1" customWidth="1"/>
    <col min="269" max="512" width="9.42578125" style="3"/>
    <col min="513" max="513" width="63.42578125" style="3" customWidth="1"/>
    <col min="514" max="514" width="15.5703125" style="3" customWidth="1"/>
    <col min="515" max="516" width="17.42578125" style="3" customWidth="1"/>
    <col min="517" max="517" width="16.5703125" style="3" customWidth="1"/>
    <col min="518" max="518" width="15.5703125" style="3" customWidth="1"/>
    <col min="519" max="519" width="16.5703125" style="3" customWidth="1"/>
    <col min="520" max="520" width="16.42578125" style="3" customWidth="1"/>
    <col min="521" max="521" width="0" style="3" hidden="1" customWidth="1"/>
    <col min="522" max="522" width="23" style="3" customWidth="1"/>
    <col min="523" max="523" width="18.7109375" style="3" customWidth="1"/>
    <col min="524" max="524" width="16.85546875" style="3" bestFit="1" customWidth="1"/>
    <col min="525" max="768" width="9.42578125" style="3"/>
    <col min="769" max="769" width="63.42578125" style="3" customWidth="1"/>
    <col min="770" max="770" width="15.5703125" style="3" customWidth="1"/>
    <col min="771" max="772" width="17.42578125" style="3" customWidth="1"/>
    <col min="773" max="773" width="16.5703125" style="3" customWidth="1"/>
    <col min="774" max="774" width="15.5703125" style="3" customWidth="1"/>
    <col min="775" max="775" width="16.5703125" style="3" customWidth="1"/>
    <col min="776" max="776" width="16.42578125" style="3" customWidth="1"/>
    <col min="777" max="777" width="0" style="3" hidden="1" customWidth="1"/>
    <col min="778" max="778" width="23" style="3" customWidth="1"/>
    <col min="779" max="779" width="18.7109375" style="3" customWidth="1"/>
    <col min="780" max="780" width="16.85546875" style="3" bestFit="1" customWidth="1"/>
    <col min="781" max="1024" width="9.42578125" style="3"/>
    <col min="1025" max="1025" width="63.42578125" style="3" customWidth="1"/>
    <col min="1026" max="1026" width="15.5703125" style="3" customWidth="1"/>
    <col min="1027" max="1028" width="17.42578125" style="3" customWidth="1"/>
    <col min="1029" max="1029" width="16.5703125" style="3" customWidth="1"/>
    <col min="1030" max="1030" width="15.5703125" style="3" customWidth="1"/>
    <col min="1031" max="1031" width="16.5703125" style="3" customWidth="1"/>
    <col min="1032" max="1032" width="16.42578125" style="3" customWidth="1"/>
    <col min="1033" max="1033" width="0" style="3" hidden="1" customWidth="1"/>
    <col min="1034" max="1034" width="23" style="3" customWidth="1"/>
    <col min="1035" max="1035" width="18.7109375" style="3" customWidth="1"/>
    <col min="1036" max="1036" width="16.85546875" style="3" bestFit="1" customWidth="1"/>
    <col min="1037" max="1280" width="9.42578125" style="3"/>
    <col min="1281" max="1281" width="63.42578125" style="3" customWidth="1"/>
    <col min="1282" max="1282" width="15.5703125" style="3" customWidth="1"/>
    <col min="1283" max="1284" width="17.42578125" style="3" customWidth="1"/>
    <col min="1285" max="1285" width="16.5703125" style="3" customWidth="1"/>
    <col min="1286" max="1286" width="15.5703125" style="3" customWidth="1"/>
    <col min="1287" max="1287" width="16.5703125" style="3" customWidth="1"/>
    <col min="1288" max="1288" width="16.42578125" style="3" customWidth="1"/>
    <col min="1289" max="1289" width="0" style="3" hidden="1" customWidth="1"/>
    <col min="1290" max="1290" width="23" style="3" customWidth="1"/>
    <col min="1291" max="1291" width="18.7109375" style="3" customWidth="1"/>
    <col min="1292" max="1292" width="16.85546875" style="3" bestFit="1" customWidth="1"/>
    <col min="1293" max="1536" width="9.42578125" style="3"/>
    <col min="1537" max="1537" width="63.42578125" style="3" customWidth="1"/>
    <col min="1538" max="1538" width="15.5703125" style="3" customWidth="1"/>
    <col min="1539" max="1540" width="17.42578125" style="3" customWidth="1"/>
    <col min="1541" max="1541" width="16.5703125" style="3" customWidth="1"/>
    <col min="1542" max="1542" width="15.5703125" style="3" customWidth="1"/>
    <col min="1543" max="1543" width="16.5703125" style="3" customWidth="1"/>
    <col min="1544" max="1544" width="16.42578125" style="3" customWidth="1"/>
    <col min="1545" max="1545" width="0" style="3" hidden="1" customWidth="1"/>
    <col min="1546" max="1546" width="23" style="3" customWidth="1"/>
    <col min="1547" max="1547" width="18.7109375" style="3" customWidth="1"/>
    <col min="1548" max="1548" width="16.85546875" style="3" bestFit="1" customWidth="1"/>
    <col min="1549" max="1792" width="9.42578125" style="3"/>
    <col min="1793" max="1793" width="63.42578125" style="3" customWidth="1"/>
    <col min="1794" max="1794" width="15.5703125" style="3" customWidth="1"/>
    <col min="1795" max="1796" width="17.42578125" style="3" customWidth="1"/>
    <col min="1797" max="1797" width="16.5703125" style="3" customWidth="1"/>
    <col min="1798" max="1798" width="15.5703125" style="3" customWidth="1"/>
    <col min="1799" max="1799" width="16.5703125" style="3" customWidth="1"/>
    <col min="1800" max="1800" width="16.42578125" style="3" customWidth="1"/>
    <col min="1801" max="1801" width="0" style="3" hidden="1" customWidth="1"/>
    <col min="1802" max="1802" width="23" style="3" customWidth="1"/>
    <col min="1803" max="1803" width="18.7109375" style="3" customWidth="1"/>
    <col min="1804" max="1804" width="16.85546875" style="3" bestFit="1" customWidth="1"/>
    <col min="1805" max="2048" width="9.42578125" style="3"/>
    <col min="2049" max="2049" width="63.42578125" style="3" customWidth="1"/>
    <col min="2050" max="2050" width="15.5703125" style="3" customWidth="1"/>
    <col min="2051" max="2052" width="17.42578125" style="3" customWidth="1"/>
    <col min="2053" max="2053" width="16.5703125" style="3" customWidth="1"/>
    <col min="2054" max="2054" width="15.5703125" style="3" customWidth="1"/>
    <col min="2055" max="2055" width="16.5703125" style="3" customWidth="1"/>
    <col min="2056" max="2056" width="16.42578125" style="3" customWidth="1"/>
    <col min="2057" max="2057" width="0" style="3" hidden="1" customWidth="1"/>
    <col min="2058" max="2058" width="23" style="3" customWidth="1"/>
    <col min="2059" max="2059" width="18.7109375" style="3" customWidth="1"/>
    <col min="2060" max="2060" width="16.85546875" style="3" bestFit="1" customWidth="1"/>
    <col min="2061" max="2304" width="9.42578125" style="3"/>
    <col min="2305" max="2305" width="63.42578125" style="3" customWidth="1"/>
    <col min="2306" max="2306" width="15.5703125" style="3" customWidth="1"/>
    <col min="2307" max="2308" width="17.42578125" style="3" customWidth="1"/>
    <col min="2309" max="2309" width="16.5703125" style="3" customWidth="1"/>
    <col min="2310" max="2310" width="15.5703125" style="3" customWidth="1"/>
    <col min="2311" max="2311" width="16.5703125" style="3" customWidth="1"/>
    <col min="2312" max="2312" width="16.42578125" style="3" customWidth="1"/>
    <col min="2313" max="2313" width="0" style="3" hidden="1" customWidth="1"/>
    <col min="2314" max="2314" width="23" style="3" customWidth="1"/>
    <col min="2315" max="2315" width="18.7109375" style="3" customWidth="1"/>
    <col min="2316" max="2316" width="16.85546875" style="3" bestFit="1" customWidth="1"/>
    <col min="2317" max="2560" width="9.42578125" style="3"/>
    <col min="2561" max="2561" width="63.42578125" style="3" customWidth="1"/>
    <col min="2562" max="2562" width="15.5703125" style="3" customWidth="1"/>
    <col min="2563" max="2564" width="17.42578125" style="3" customWidth="1"/>
    <col min="2565" max="2565" width="16.5703125" style="3" customWidth="1"/>
    <col min="2566" max="2566" width="15.5703125" style="3" customWidth="1"/>
    <col min="2567" max="2567" width="16.5703125" style="3" customWidth="1"/>
    <col min="2568" max="2568" width="16.42578125" style="3" customWidth="1"/>
    <col min="2569" max="2569" width="0" style="3" hidden="1" customWidth="1"/>
    <col min="2570" max="2570" width="23" style="3" customWidth="1"/>
    <col min="2571" max="2571" width="18.7109375" style="3" customWidth="1"/>
    <col min="2572" max="2572" width="16.85546875" style="3" bestFit="1" customWidth="1"/>
    <col min="2573" max="2816" width="9.42578125" style="3"/>
    <col min="2817" max="2817" width="63.42578125" style="3" customWidth="1"/>
    <col min="2818" max="2818" width="15.5703125" style="3" customWidth="1"/>
    <col min="2819" max="2820" width="17.42578125" style="3" customWidth="1"/>
    <col min="2821" max="2821" width="16.5703125" style="3" customWidth="1"/>
    <col min="2822" max="2822" width="15.5703125" style="3" customWidth="1"/>
    <col min="2823" max="2823" width="16.5703125" style="3" customWidth="1"/>
    <col min="2824" max="2824" width="16.42578125" style="3" customWidth="1"/>
    <col min="2825" max="2825" width="0" style="3" hidden="1" customWidth="1"/>
    <col min="2826" max="2826" width="23" style="3" customWidth="1"/>
    <col min="2827" max="2827" width="18.7109375" style="3" customWidth="1"/>
    <col min="2828" max="2828" width="16.85546875" style="3" bestFit="1" customWidth="1"/>
    <col min="2829" max="3072" width="9.42578125" style="3"/>
    <col min="3073" max="3073" width="63.42578125" style="3" customWidth="1"/>
    <col min="3074" max="3074" width="15.5703125" style="3" customWidth="1"/>
    <col min="3075" max="3076" width="17.42578125" style="3" customWidth="1"/>
    <col min="3077" max="3077" width="16.5703125" style="3" customWidth="1"/>
    <col min="3078" max="3078" width="15.5703125" style="3" customWidth="1"/>
    <col min="3079" max="3079" width="16.5703125" style="3" customWidth="1"/>
    <col min="3080" max="3080" width="16.42578125" style="3" customWidth="1"/>
    <col min="3081" max="3081" width="0" style="3" hidden="1" customWidth="1"/>
    <col min="3082" max="3082" width="23" style="3" customWidth="1"/>
    <col min="3083" max="3083" width="18.7109375" style="3" customWidth="1"/>
    <col min="3084" max="3084" width="16.85546875" style="3" bestFit="1" customWidth="1"/>
    <col min="3085" max="3328" width="9.42578125" style="3"/>
    <col min="3329" max="3329" width="63.42578125" style="3" customWidth="1"/>
    <col min="3330" max="3330" width="15.5703125" style="3" customWidth="1"/>
    <col min="3331" max="3332" width="17.42578125" style="3" customWidth="1"/>
    <col min="3333" max="3333" width="16.5703125" style="3" customWidth="1"/>
    <col min="3334" max="3334" width="15.5703125" style="3" customWidth="1"/>
    <col min="3335" max="3335" width="16.5703125" style="3" customWidth="1"/>
    <col min="3336" max="3336" width="16.42578125" style="3" customWidth="1"/>
    <col min="3337" max="3337" width="0" style="3" hidden="1" customWidth="1"/>
    <col min="3338" max="3338" width="23" style="3" customWidth="1"/>
    <col min="3339" max="3339" width="18.7109375" style="3" customWidth="1"/>
    <col min="3340" max="3340" width="16.85546875" style="3" bestFit="1" customWidth="1"/>
    <col min="3341" max="3584" width="9.42578125" style="3"/>
    <col min="3585" max="3585" width="63.42578125" style="3" customWidth="1"/>
    <col min="3586" max="3586" width="15.5703125" style="3" customWidth="1"/>
    <col min="3587" max="3588" width="17.42578125" style="3" customWidth="1"/>
    <col min="3589" max="3589" width="16.5703125" style="3" customWidth="1"/>
    <col min="3590" max="3590" width="15.5703125" style="3" customWidth="1"/>
    <col min="3591" max="3591" width="16.5703125" style="3" customWidth="1"/>
    <col min="3592" max="3592" width="16.42578125" style="3" customWidth="1"/>
    <col min="3593" max="3593" width="0" style="3" hidden="1" customWidth="1"/>
    <col min="3594" max="3594" width="23" style="3" customWidth="1"/>
    <col min="3595" max="3595" width="18.7109375" style="3" customWidth="1"/>
    <col min="3596" max="3596" width="16.85546875" style="3" bestFit="1" customWidth="1"/>
    <col min="3597" max="3840" width="9.42578125" style="3"/>
    <col min="3841" max="3841" width="63.42578125" style="3" customWidth="1"/>
    <col min="3842" max="3842" width="15.5703125" style="3" customWidth="1"/>
    <col min="3843" max="3844" width="17.42578125" style="3" customWidth="1"/>
    <col min="3845" max="3845" width="16.5703125" style="3" customWidth="1"/>
    <col min="3846" max="3846" width="15.5703125" style="3" customWidth="1"/>
    <col min="3847" max="3847" width="16.5703125" style="3" customWidth="1"/>
    <col min="3848" max="3848" width="16.42578125" style="3" customWidth="1"/>
    <col min="3849" max="3849" width="0" style="3" hidden="1" customWidth="1"/>
    <col min="3850" max="3850" width="23" style="3" customWidth="1"/>
    <col min="3851" max="3851" width="18.7109375" style="3" customWidth="1"/>
    <col min="3852" max="3852" width="16.85546875" style="3" bestFit="1" customWidth="1"/>
    <col min="3853" max="4096" width="9.42578125" style="3"/>
    <col min="4097" max="4097" width="63.42578125" style="3" customWidth="1"/>
    <col min="4098" max="4098" width="15.5703125" style="3" customWidth="1"/>
    <col min="4099" max="4100" width="17.42578125" style="3" customWidth="1"/>
    <col min="4101" max="4101" width="16.5703125" style="3" customWidth="1"/>
    <col min="4102" max="4102" width="15.5703125" style="3" customWidth="1"/>
    <col min="4103" max="4103" width="16.5703125" style="3" customWidth="1"/>
    <col min="4104" max="4104" width="16.42578125" style="3" customWidth="1"/>
    <col min="4105" max="4105" width="0" style="3" hidden="1" customWidth="1"/>
    <col min="4106" max="4106" width="23" style="3" customWidth="1"/>
    <col min="4107" max="4107" width="18.7109375" style="3" customWidth="1"/>
    <col min="4108" max="4108" width="16.85546875" style="3" bestFit="1" customWidth="1"/>
    <col min="4109" max="4352" width="9.42578125" style="3"/>
    <col min="4353" max="4353" width="63.42578125" style="3" customWidth="1"/>
    <col min="4354" max="4354" width="15.5703125" style="3" customWidth="1"/>
    <col min="4355" max="4356" width="17.42578125" style="3" customWidth="1"/>
    <col min="4357" max="4357" width="16.5703125" style="3" customWidth="1"/>
    <col min="4358" max="4358" width="15.5703125" style="3" customWidth="1"/>
    <col min="4359" max="4359" width="16.5703125" style="3" customWidth="1"/>
    <col min="4360" max="4360" width="16.42578125" style="3" customWidth="1"/>
    <col min="4361" max="4361" width="0" style="3" hidden="1" customWidth="1"/>
    <col min="4362" max="4362" width="23" style="3" customWidth="1"/>
    <col min="4363" max="4363" width="18.7109375" style="3" customWidth="1"/>
    <col min="4364" max="4364" width="16.85546875" style="3" bestFit="1" customWidth="1"/>
    <col min="4365" max="4608" width="9.42578125" style="3"/>
    <col min="4609" max="4609" width="63.42578125" style="3" customWidth="1"/>
    <col min="4610" max="4610" width="15.5703125" style="3" customWidth="1"/>
    <col min="4611" max="4612" width="17.42578125" style="3" customWidth="1"/>
    <col min="4613" max="4613" width="16.5703125" style="3" customWidth="1"/>
    <col min="4614" max="4614" width="15.5703125" style="3" customWidth="1"/>
    <col min="4615" max="4615" width="16.5703125" style="3" customWidth="1"/>
    <col min="4616" max="4616" width="16.42578125" style="3" customWidth="1"/>
    <col min="4617" max="4617" width="0" style="3" hidden="1" customWidth="1"/>
    <col min="4618" max="4618" width="23" style="3" customWidth="1"/>
    <col min="4619" max="4619" width="18.7109375" style="3" customWidth="1"/>
    <col min="4620" max="4620" width="16.85546875" style="3" bestFit="1" customWidth="1"/>
    <col min="4621" max="4864" width="9.42578125" style="3"/>
    <col min="4865" max="4865" width="63.42578125" style="3" customWidth="1"/>
    <col min="4866" max="4866" width="15.5703125" style="3" customWidth="1"/>
    <col min="4867" max="4868" width="17.42578125" style="3" customWidth="1"/>
    <col min="4869" max="4869" width="16.5703125" style="3" customWidth="1"/>
    <col min="4870" max="4870" width="15.5703125" style="3" customWidth="1"/>
    <col min="4871" max="4871" width="16.5703125" style="3" customWidth="1"/>
    <col min="4872" max="4872" width="16.42578125" style="3" customWidth="1"/>
    <col min="4873" max="4873" width="0" style="3" hidden="1" customWidth="1"/>
    <col min="4874" max="4874" width="23" style="3" customWidth="1"/>
    <col min="4875" max="4875" width="18.7109375" style="3" customWidth="1"/>
    <col min="4876" max="4876" width="16.85546875" style="3" bestFit="1" customWidth="1"/>
    <col min="4877" max="5120" width="9.42578125" style="3"/>
    <col min="5121" max="5121" width="63.42578125" style="3" customWidth="1"/>
    <col min="5122" max="5122" width="15.5703125" style="3" customWidth="1"/>
    <col min="5123" max="5124" width="17.42578125" style="3" customWidth="1"/>
    <col min="5125" max="5125" width="16.5703125" style="3" customWidth="1"/>
    <col min="5126" max="5126" width="15.5703125" style="3" customWidth="1"/>
    <col min="5127" max="5127" width="16.5703125" style="3" customWidth="1"/>
    <col min="5128" max="5128" width="16.42578125" style="3" customWidth="1"/>
    <col min="5129" max="5129" width="0" style="3" hidden="1" customWidth="1"/>
    <col min="5130" max="5130" width="23" style="3" customWidth="1"/>
    <col min="5131" max="5131" width="18.7109375" style="3" customWidth="1"/>
    <col min="5132" max="5132" width="16.85546875" style="3" bestFit="1" customWidth="1"/>
    <col min="5133" max="5376" width="9.42578125" style="3"/>
    <col min="5377" max="5377" width="63.42578125" style="3" customWidth="1"/>
    <col min="5378" max="5378" width="15.5703125" style="3" customWidth="1"/>
    <col min="5379" max="5380" width="17.42578125" style="3" customWidth="1"/>
    <col min="5381" max="5381" width="16.5703125" style="3" customWidth="1"/>
    <col min="5382" max="5382" width="15.5703125" style="3" customWidth="1"/>
    <col min="5383" max="5383" width="16.5703125" style="3" customWidth="1"/>
    <col min="5384" max="5384" width="16.42578125" style="3" customWidth="1"/>
    <col min="5385" max="5385" width="0" style="3" hidden="1" customWidth="1"/>
    <col min="5386" max="5386" width="23" style="3" customWidth="1"/>
    <col min="5387" max="5387" width="18.7109375" style="3" customWidth="1"/>
    <col min="5388" max="5388" width="16.85546875" style="3" bestFit="1" customWidth="1"/>
    <col min="5389" max="5632" width="9.42578125" style="3"/>
    <col min="5633" max="5633" width="63.42578125" style="3" customWidth="1"/>
    <col min="5634" max="5634" width="15.5703125" style="3" customWidth="1"/>
    <col min="5635" max="5636" width="17.42578125" style="3" customWidth="1"/>
    <col min="5637" max="5637" width="16.5703125" style="3" customWidth="1"/>
    <col min="5638" max="5638" width="15.5703125" style="3" customWidth="1"/>
    <col min="5639" max="5639" width="16.5703125" style="3" customWidth="1"/>
    <col min="5640" max="5640" width="16.42578125" style="3" customWidth="1"/>
    <col min="5641" max="5641" width="0" style="3" hidden="1" customWidth="1"/>
    <col min="5642" max="5642" width="23" style="3" customWidth="1"/>
    <col min="5643" max="5643" width="18.7109375" style="3" customWidth="1"/>
    <col min="5644" max="5644" width="16.85546875" style="3" bestFit="1" customWidth="1"/>
    <col min="5645" max="5888" width="9.42578125" style="3"/>
    <col min="5889" max="5889" width="63.42578125" style="3" customWidth="1"/>
    <col min="5890" max="5890" width="15.5703125" style="3" customWidth="1"/>
    <col min="5891" max="5892" width="17.42578125" style="3" customWidth="1"/>
    <col min="5893" max="5893" width="16.5703125" style="3" customWidth="1"/>
    <col min="5894" max="5894" width="15.5703125" style="3" customWidth="1"/>
    <col min="5895" max="5895" width="16.5703125" style="3" customWidth="1"/>
    <col min="5896" max="5896" width="16.42578125" style="3" customWidth="1"/>
    <col min="5897" max="5897" width="0" style="3" hidden="1" customWidth="1"/>
    <col min="5898" max="5898" width="23" style="3" customWidth="1"/>
    <col min="5899" max="5899" width="18.7109375" style="3" customWidth="1"/>
    <col min="5900" max="5900" width="16.85546875" style="3" bestFit="1" customWidth="1"/>
    <col min="5901" max="6144" width="9.42578125" style="3"/>
    <col min="6145" max="6145" width="63.42578125" style="3" customWidth="1"/>
    <col min="6146" max="6146" width="15.5703125" style="3" customWidth="1"/>
    <col min="6147" max="6148" width="17.42578125" style="3" customWidth="1"/>
    <col min="6149" max="6149" width="16.5703125" style="3" customWidth="1"/>
    <col min="6150" max="6150" width="15.5703125" style="3" customWidth="1"/>
    <col min="6151" max="6151" width="16.5703125" style="3" customWidth="1"/>
    <col min="6152" max="6152" width="16.42578125" style="3" customWidth="1"/>
    <col min="6153" max="6153" width="0" style="3" hidden="1" customWidth="1"/>
    <col min="6154" max="6154" width="23" style="3" customWidth="1"/>
    <col min="6155" max="6155" width="18.7109375" style="3" customWidth="1"/>
    <col min="6156" max="6156" width="16.85546875" style="3" bestFit="1" customWidth="1"/>
    <col min="6157" max="6400" width="9.42578125" style="3"/>
    <col min="6401" max="6401" width="63.42578125" style="3" customWidth="1"/>
    <col min="6402" max="6402" width="15.5703125" style="3" customWidth="1"/>
    <col min="6403" max="6404" width="17.42578125" style="3" customWidth="1"/>
    <col min="6405" max="6405" width="16.5703125" style="3" customWidth="1"/>
    <col min="6406" max="6406" width="15.5703125" style="3" customWidth="1"/>
    <col min="6407" max="6407" width="16.5703125" style="3" customWidth="1"/>
    <col min="6408" max="6408" width="16.42578125" style="3" customWidth="1"/>
    <col min="6409" max="6409" width="0" style="3" hidden="1" customWidth="1"/>
    <col min="6410" max="6410" width="23" style="3" customWidth="1"/>
    <col min="6411" max="6411" width="18.7109375" style="3" customWidth="1"/>
    <col min="6412" max="6412" width="16.85546875" style="3" bestFit="1" customWidth="1"/>
    <col min="6413" max="6656" width="9.42578125" style="3"/>
    <col min="6657" max="6657" width="63.42578125" style="3" customWidth="1"/>
    <col min="6658" max="6658" width="15.5703125" style="3" customWidth="1"/>
    <col min="6659" max="6660" width="17.42578125" style="3" customWidth="1"/>
    <col min="6661" max="6661" width="16.5703125" style="3" customWidth="1"/>
    <col min="6662" max="6662" width="15.5703125" style="3" customWidth="1"/>
    <col min="6663" max="6663" width="16.5703125" style="3" customWidth="1"/>
    <col min="6664" max="6664" width="16.42578125" style="3" customWidth="1"/>
    <col min="6665" max="6665" width="0" style="3" hidden="1" customWidth="1"/>
    <col min="6666" max="6666" width="23" style="3" customWidth="1"/>
    <col min="6667" max="6667" width="18.7109375" style="3" customWidth="1"/>
    <col min="6668" max="6668" width="16.85546875" style="3" bestFit="1" customWidth="1"/>
    <col min="6669" max="6912" width="9.42578125" style="3"/>
    <col min="6913" max="6913" width="63.42578125" style="3" customWidth="1"/>
    <col min="6914" max="6914" width="15.5703125" style="3" customWidth="1"/>
    <col min="6915" max="6916" width="17.42578125" style="3" customWidth="1"/>
    <col min="6917" max="6917" width="16.5703125" style="3" customWidth="1"/>
    <col min="6918" max="6918" width="15.5703125" style="3" customWidth="1"/>
    <col min="6919" max="6919" width="16.5703125" style="3" customWidth="1"/>
    <col min="6920" max="6920" width="16.42578125" style="3" customWidth="1"/>
    <col min="6921" max="6921" width="0" style="3" hidden="1" customWidth="1"/>
    <col min="6922" max="6922" width="23" style="3" customWidth="1"/>
    <col min="6923" max="6923" width="18.7109375" style="3" customWidth="1"/>
    <col min="6924" max="6924" width="16.85546875" style="3" bestFit="1" customWidth="1"/>
    <col min="6925" max="7168" width="9.42578125" style="3"/>
    <col min="7169" max="7169" width="63.42578125" style="3" customWidth="1"/>
    <col min="7170" max="7170" width="15.5703125" style="3" customWidth="1"/>
    <col min="7171" max="7172" width="17.42578125" style="3" customWidth="1"/>
    <col min="7173" max="7173" width="16.5703125" style="3" customWidth="1"/>
    <col min="7174" max="7174" width="15.5703125" style="3" customWidth="1"/>
    <col min="7175" max="7175" width="16.5703125" style="3" customWidth="1"/>
    <col min="7176" max="7176" width="16.42578125" style="3" customWidth="1"/>
    <col min="7177" max="7177" width="0" style="3" hidden="1" customWidth="1"/>
    <col min="7178" max="7178" width="23" style="3" customWidth="1"/>
    <col min="7179" max="7179" width="18.7109375" style="3" customWidth="1"/>
    <col min="7180" max="7180" width="16.85546875" style="3" bestFit="1" customWidth="1"/>
    <col min="7181" max="7424" width="9.42578125" style="3"/>
    <col min="7425" max="7425" width="63.42578125" style="3" customWidth="1"/>
    <col min="7426" max="7426" width="15.5703125" style="3" customWidth="1"/>
    <col min="7427" max="7428" width="17.42578125" style="3" customWidth="1"/>
    <col min="7429" max="7429" width="16.5703125" style="3" customWidth="1"/>
    <col min="7430" max="7430" width="15.5703125" style="3" customWidth="1"/>
    <col min="7431" max="7431" width="16.5703125" style="3" customWidth="1"/>
    <col min="7432" max="7432" width="16.42578125" style="3" customWidth="1"/>
    <col min="7433" max="7433" width="0" style="3" hidden="1" customWidth="1"/>
    <col min="7434" max="7434" width="23" style="3" customWidth="1"/>
    <col min="7435" max="7435" width="18.7109375" style="3" customWidth="1"/>
    <col min="7436" max="7436" width="16.85546875" style="3" bestFit="1" customWidth="1"/>
    <col min="7437" max="7680" width="9.42578125" style="3"/>
    <col min="7681" max="7681" width="63.42578125" style="3" customWidth="1"/>
    <col min="7682" max="7682" width="15.5703125" style="3" customWidth="1"/>
    <col min="7683" max="7684" width="17.42578125" style="3" customWidth="1"/>
    <col min="7685" max="7685" width="16.5703125" style="3" customWidth="1"/>
    <col min="7686" max="7686" width="15.5703125" style="3" customWidth="1"/>
    <col min="7687" max="7687" width="16.5703125" style="3" customWidth="1"/>
    <col min="7688" max="7688" width="16.42578125" style="3" customWidth="1"/>
    <col min="7689" max="7689" width="0" style="3" hidden="1" customWidth="1"/>
    <col min="7690" max="7690" width="23" style="3" customWidth="1"/>
    <col min="7691" max="7691" width="18.7109375" style="3" customWidth="1"/>
    <col min="7692" max="7692" width="16.85546875" style="3" bestFit="1" customWidth="1"/>
    <col min="7693" max="7936" width="9.42578125" style="3"/>
    <col min="7937" max="7937" width="63.42578125" style="3" customWidth="1"/>
    <col min="7938" max="7938" width="15.5703125" style="3" customWidth="1"/>
    <col min="7939" max="7940" width="17.42578125" style="3" customWidth="1"/>
    <col min="7941" max="7941" width="16.5703125" style="3" customWidth="1"/>
    <col min="7942" max="7942" width="15.5703125" style="3" customWidth="1"/>
    <col min="7943" max="7943" width="16.5703125" style="3" customWidth="1"/>
    <col min="7944" max="7944" width="16.42578125" style="3" customWidth="1"/>
    <col min="7945" max="7945" width="0" style="3" hidden="1" customWidth="1"/>
    <col min="7946" max="7946" width="23" style="3" customWidth="1"/>
    <col min="7947" max="7947" width="18.7109375" style="3" customWidth="1"/>
    <col min="7948" max="7948" width="16.85546875" style="3" bestFit="1" customWidth="1"/>
    <col min="7949" max="8192" width="9.42578125" style="3"/>
    <col min="8193" max="8193" width="63.42578125" style="3" customWidth="1"/>
    <col min="8194" max="8194" width="15.5703125" style="3" customWidth="1"/>
    <col min="8195" max="8196" width="17.42578125" style="3" customWidth="1"/>
    <col min="8197" max="8197" width="16.5703125" style="3" customWidth="1"/>
    <col min="8198" max="8198" width="15.5703125" style="3" customWidth="1"/>
    <col min="8199" max="8199" width="16.5703125" style="3" customWidth="1"/>
    <col min="8200" max="8200" width="16.42578125" style="3" customWidth="1"/>
    <col min="8201" max="8201" width="0" style="3" hidden="1" customWidth="1"/>
    <col min="8202" max="8202" width="23" style="3" customWidth="1"/>
    <col min="8203" max="8203" width="18.7109375" style="3" customWidth="1"/>
    <col min="8204" max="8204" width="16.85546875" style="3" bestFit="1" customWidth="1"/>
    <col min="8205" max="8448" width="9.42578125" style="3"/>
    <col min="8449" max="8449" width="63.42578125" style="3" customWidth="1"/>
    <col min="8450" max="8450" width="15.5703125" style="3" customWidth="1"/>
    <col min="8451" max="8452" width="17.42578125" style="3" customWidth="1"/>
    <col min="8453" max="8453" width="16.5703125" style="3" customWidth="1"/>
    <col min="8454" max="8454" width="15.5703125" style="3" customWidth="1"/>
    <col min="8455" max="8455" width="16.5703125" style="3" customWidth="1"/>
    <col min="8456" max="8456" width="16.42578125" style="3" customWidth="1"/>
    <col min="8457" max="8457" width="0" style="3" hidden="1" customWidth="1"/>
    <col min="8458" max="8458" width="23" style="3" customWidth="1"/>
    <col min="8459" max="8459" width="18.7109375" style="3" customWidth="1"/>
    <col min="8460" max="8460" width="16.85546875" style="3" bestFit="1" customWidth="1"/>
    <col min="8461" max="8704" width="9.42578125" style="3"/>
    <col min="8705" max="8705" width="63.42578125" style="3" customWidth="1"/>
    <col min="8706" max="8706" width="15.5703125" style="3" customWidth="1"/>
    <col min="8707" max="8708" width="17.42578125" style="3" customWidth="1"/>
    <col min="8709" max="8709" width="16.5703125" style="3" customWidth="1"/>
    <col min="8710" max="8710" width="15.5703125" style="3" customWidth="1"/>
    <col min="8711" max="8711" width="16.5703125" style="3" customWidth="1"/>
    <col min="8712" max="8712" width="16.42578125" style="3" customWidth="1"/>
    <col min="8713" max="8713" width="0" style="3" hidden="1" customWidth="1"/>
    <col min="8714" max="8714" width="23" style="3" customWidth="1"/>
    <col min="8715" max="8715" width="18.7109375" style="3" customWidth="1"/>
    <col min="8716" max="8716" width="16.85546875" style="3" bestFit="1" customWidth="1"/>
    <col min="8717" max="8960" width="9.42578125" style="3"/>
    <col min="8961" max="8961" width="63.42578125" style="3" customWidth="1"/>
    <col min="8962" max="8962" width="15.5703125" style="3" customWidth="1"/>
    <col min="8963" max="8964" width="17.42578125" style="3" customWidth="1"/>
    <col min="8965" max="8965" width="16.5703125" style="3" customWidth="1"/>
    <col min="8966" max="8966" width="15.5703125" style="3" customWidth="1"/>
    <col min="8967" max="8967" width="16.5703125" style="3" customWidth="1"/>
    <col min="8968" max="8968" width="16.42578125" style="3" customWidth="1"/>
    <col min="8969" max="8969" width="0" style="3" hidden="1" customWidth="1"/>
    <col min="8970" max="8970" width="23" style="3" customWidth="1"/>
    <col min="8971" max="8971" width="18.7109375" style="3" customWidth="1"/>
    <col min="8972" max="8972" width="16.85546875" style="3" bestFit="1" customWidth="1"/>
    <col min="8973" max="9216" width="9.42578125" style="3"/>
    <col min="9217" max="9217" width="63.42578125" style="3" customWidth="1"/>
    <col min="9218" max="9218" width="15.5703125" style="3" customWidth="1"/>
    <col min="9219" max="9220" width="17.42578125" style="3" customWidth="1"/>
    <col min="9221" max="9221" width="16.5703125" style="3" customWidth="1"/>
    <col min="9222" max="9222" width="15.5703125" style="3" customWidth="1"/>
    <col min="9223" max="9223" width="16.5703125" style="3" customWidth="1"/>
    <col min="9224" max="9224" width="16.42578125" style="3" customWidth="1"/>
    <col min="9225" max="9225" width="0" style="3" hidden="1" customWidth="1"/>
    <col min="9226" max="9226" width="23" style="3" customWidth="1"/>
    <col min="9227" max="9227" width="18.7109375" style="3" customWidth="1"/>
    <col min="9228" max="9228" width="16.85546875" style="3" bestFit="1" customWidth="1"/>
    <col min="9229" max="9472" width="9.42578125" style="3"/>
    <col min="9473" max="9473" width="63.42578125" style="3" customWidth="1"/>
    <col min="9474" max="9474" width="15.5703125" style="3" customWidth="1"/>
    <col min="9475" max="9476" width="17.42578125" style="3" customWidth="1"/>
    <col min="9477" max="9477" width="16.5703125" style="3" customWidth="1"/>
    <col min="9478" max="9478" width="15.5703125" style="3" customWidth="1"/>
    <col min="9479" max="9479" width="16.5703125" style="3" customWidth="1"/>
    <col min="9480" max="9480" width="16.42578125" style="3" customWidth="1"/>
    <col min="9481" max="9481" width="0" style="3" hidden="1" customWidth="1"/>
    <col min="9482" max="9482" width="23" style="3" customWidth="1"/>
    <col min="9483" max="9483" width="18.7109375" style="3" customWidth="1"/>
    <col min="9484" max="9484" width="16.85546875" style="3" bestFit="1" customWidth="1"/>
    <col min="9485" max="9728" width="9.42578125" style="3"/>
    <col min="9729" max="9729" width="63.42578125" style="3" customWidth="1"/>
    <col min="9730" max="9730" width="15.5703125" style="3" customWidth="1"/>
    <col min="9731" max="9732" width="17.42578125" style="3" customWidth="1"/>
    <col min="9733" max="9733" width="16.5703125" style="3" customWidth="1"/>
    <col min="9734" max="9734" width="15.5703125" style="3" customWidth="1"/>
    <col min="9735" max="9735" width="16.5703125" style="3" customWidth="1"/>
    <col min="9736" max="9736" width="16.42578125" style="3" customWidth="1"/>
    <col min="9737" max="9737" width="0" style="3" hidden="1" customWidth="1"/>
    <col min="9738" max="9738" width="23" style="3" customWidth="1"/>
    <col min="9739" max="9739" width="18.7109375" style="3" customWidth="1"/>
    <col min="9740" max="9740" width="16.85546875" style="3" bestFit="1" customWidth="1"/>
    <col min="9741" max="9984" width="9.42578125" style="3"/>
    <col min="9985" max="9985" width="63.42578125" style="3" customWidth="1"/>
    <col min="9986" max="9986" width="15.5703125" style="3" customWidth="1"/>
    <col min="9987" max="9988" width="17.42578125" style="3" customWidth="1"/>
    <col min="9989" max="9989" width="16.5703125" style="3" customWidth="1"/>
    <col min="9990" max="9990" width="15.5703125" style="3" customWidth="1"/>
    <col min="9991" max="9991" width="16.5703125" style="3" customWidth="1"/>
    <col min="9992" max="9992" width="16.42578125" style="3" customWidth="1"/>
    <col min="9993" max="9993" width="0" style="3" hidden="1" customWidth="1"/>
    <col min="9994" max="9994" width="23" style="3" customWidth="1"/>
    <col min="9995" max="9995" width="18.7109375" style="3" customWidth="1"/>
    <col min="9996" max="9996" width="16.85546875" style="3" bestFit="1" customWidth="1"/>
    <col min="9997" max="10240" width="9.42578125" style="3"/>
    <col min="10241" max="10241" width="63.42578125" style="3" customWidth="1"/>
    <col min="10242" max="10242" width="15.5703125" style="3" customWidth="1"/>
    <col min="10243" max="10244" width="17.42578125" style="3" customWidth="1"/>
    <col min="10245" max="10245" width="16.5703125" style="3" customWidth="1"/>
    <col min="10246" max="10246" width="15.5703125" style="3" customWidth="1"/>
    <col min="10247" max="10247" width="16.5703125" style="3" customWidth="1"/>
    <col min="10248" max="10248" width="16.42578125" style="3" customWidth="1"/>
    <col min="10249" max="10249" width="0" style="3" hidden="1" customWidth="1"/>
    <col min="10250" max="10250" width="23" style="3" customWidth="1"/>
    <col min="10251" max="10251" width="18.7109375" style="3" customWidth="1"/>
    <col min="10252" max="10252" width="16.85546875" style="3" bestFit="1" customWidth="1"/>
    <col min="10253" max="10496" width="9.42578125" style="3"/>
    <col min="10497" max="10497" width="63.42578125" style="3" customWidth="1"/>
    <col min="10498" max="10498" width="15.5703125" style="3" customWidth="1"/>
    <col min="10499" max="10500" width="17.42578125" style="3" customWidth="1"/>
    <col min="10501" max="10501" width="16.5703125" style="3" customWidth="1"/>
    <col min="10502" max="10502" width="15.5703125" style="3" customWidth="1"/>
    <col min="10503" max="10503" width="16.5703125" style="3" customWidth="1"/>
    <col min="10504" max="10504" width="16.42578125" style="3" customWidth="1"/>
    <col min="10505" max="10505" width="0" style="3" hidden="1" customWidth="1"/>
    <col min="10506" max="10506" width="23" style="3" customWidth="1"/>
    <col min="10507" max="10507" width="18.7109375" style="3" customWidth="1"/>
    <col min="10508" max="10508" width="16.85546875" style="3" bestFit="1" customWidth="1"/>
    <col min="10509" max="10752" width="9.42578125" style="3"/>
    <col min="10753" max="10753" width="63.42578125" style="3" customWidth="1"/>
    <col min="10754" max="10754" width="15.5703125" style="3" customWidth="1"/>
    <col min="10755" max="10756" width="17.42578125" style="3" customWidth="1"/>
    <col min="10757" max="10757" width="16.5703125" style="3" customWidth="1"/>
    <col min="10758" max="10758" width="15.5703125" style="3" customWidth="1"/>
    <col min="10759" max="10759" width="16.5703125" style="3" customWidth="1"/>
    <col min="10760" max="10760" width="16.42578125" style="3" customWidth="1"/>
    <col min="10761" max="10761" width="0" style="3" hidden="1" customWidth="1"/>
    <col min="10762" max="10762" width="23" style="3" customWidth="1"/>
    <col min="10763" max="10763" width="18.7109375" style="3" customWidth="1"/>
    <col min="10764" max="10764" width="16.85546875" style="3" bestFit="1" customWidth="1"/>
    <col min="10765" max="11008" width="9.42578125" style="3"/>
    <col min="11009" max="11009" width="63.42578125" style="3" customWidth="1"/>
    <col min="11010" max="11010" width="15.5703125" style="3" customWidth="1"/>
    <col min="11011" max="11012" width="17.42578125" style="3" customWidth="1"/>
    <col min="11013" max="11013" width="16.5703125" style="3" customWidth="1"/>
    <col min="11014" max="11014" width="15.5703125" style="3" customWidth="1"/>
    <col min="11015" max="11015" width="16.5703125" style="3" customWidth="1"/>
    <col min="11016" max="11016" width="16.42578125" style="3" customWidth="1"/>
    <col min="11017" max="11017" width="0" style="3" hidden="1" customWidth="1"/>
    <col min="11018" max="11018" width="23" style="3" customWidth="1"/>
    <col min="11019" max="11019" width="18.7109375" style="3" customWidth="1"/>
    <col min="11020" max="11020" width="16.85546875" style="3" bestFit="1" customWidth="1"/>
    <col min="11021" max="11264" width="9.42578125" style="3"/>
    <col min="11265" max="11265" width="63.42578125" style="3" customWidth="1"/>
    <col min="11266" max="11266" width="15.5703125" style="3" customWidth="1"/>
    <col min="11267" max="11268" width="17.42578125" style="3" customWidth="1"/>
    <col min="11269" max="11269" width="16.5703125" style="3" customWidth="1"/>
    <col min="11270" max="11270" width="15.5703125" style="3" customWidth="1"/>
    <col min="11271" max="11271" width="16.5703125" style="3" customWidth="1"/>
    <col min="11272" max="11272" width="16.42578125" style="3" customWidth="1"/>
    <col min="11273" max="11273" width="0" style="3" hidden="1" customWidth="1"/>
    <col min="11274" max="11274" width="23" style="3" customWidth="1"/>
    <col min="11275" max="11275" width="18.7109375" style="3" customWidth="1"/>
    <col min="11276" max="11276" width="16.85546875" style="3" bestFit="1" customWidth="1"/>
    <col min="11277" max="11520" width="9.42578125" style="3"/>
    <col min="11521" max="11521" width="63.42578125" style="3" customWidth="1"/>
    <col min="11522" max="11522" width="15.5703125" style="3" customWidth="1"/>
    <col min="11523" max="11524" width="17.42578125" style="3" customWidth="1"/>
    <col min="11525" max="11525" width="16.5703125" style="3" customWidth="1"/>
    <col min="11526" max="11526" width="15.5703125" style="3" customWidth="1"/>
    <col min="11527" max="11527" width="16.5703125" style="3" customWidth="1"/>
    <col min="11528" max="11528" width="16.42578125" style="3" customWidth="1"/>
    <col min="11529" max="11529" width="0" style="3" hidden="1" customWidth="1"/>
    <col min="11530" max="11530" width="23" style="3" customWidth="1"/>
    <col min="11531" max="11531" width="18.7109375" style="3" customWidth="1"/>
    <col min="11532" max="11532" width="16.85546875" style="3" bestFit="1" customWidth="1"/>
    <col min="11533" max="11776" width="9.42578125" style="3"/>
    <col min="11777" max="11777" width="63.42578125" style="3" customWidth="1"/>
    <col min="11778" max="11778" width="15.5703125" style="3" customWidth="1"/>
    <col min="11779" max="11780" width="17.42578125" style="3" customWidth="1"/>
    <col min="11781" max="11781" width="16.5703125" style="3" customWidth="1"/>
    <col min="11782" max="11782" width="15.5703125" style="3" customWidth="1"/>
    <col min="11783" max="11783" width="16.5703125" style="3" customWidth="1"/>
    <col min="11784" max="11784" width="16.42578125" style="3" customWidth="1"/>
    <col min="11785" max="11785" width="0" style="3" hidden="1" customWidth="1"/>
    <col min="11786" max="11786" width="23" style="3" customWidth="1"/>
    <col min="11787" max="11787" width="18.7109375" style="3" customWidth="1"/>
    <col min="11788" max="11788" width="16.85546875" style="3" bestFit="1" customWidth="1"/>
    <col min="11789" max="12032" width="9.42578125" style="3"/>
    <col min="12033" max="12033" width="63.42578125" style="3" customWidth="1"/>
    <col min="12034" max="12034" width="15.5703125" style="3" customWidth="1"/>
    <col min="12035" max="12036" width="17.42578125" style="3" customWidth="1"/>
    <col min="12037" max="12037" width="16.5703125" style="3" customWidth="1"/>
    <col min="12038" max="12038" width="15.5703125" style="3" customWidth="1"/>
    <col min="12039" max="12039" width="16.5703125" style="3" customWidth="1"/>
    <col min="12040" max="12040" width="16.42578125" style="3" customWidth="1"/>
    <col min="12041" max="12041" width="0" style="3" hidden="1" customWidth="1"/>
    <col min="12042" max="12042" width="23" style="3" customWidth="1"/>
    <col min="12043" max="12043" width="18.7109375" style="3" customWidth="1"/>
    <col min="12044" max="12044" width="16.85546875" style="3" bestFit="1" customWidth="1"/>
    <col min="12045" max="12288" width="9.42578125" style="3"/>
    <col min="12289" max="12289" width="63.42578125" style="3" customWidth="1"/>
    <col min="12290" max="12290" width="15.5703125" style="3" customWidth="1"/>
    <col min="12291" max="12292" width="17.42578125" style="3" customWidth="1"/>
    <col min="12293" max="12293" width="16.5703125" style="3" customWidth="1"/>
    <col min="12294" max="12294" width="15.5703125" style="3" customWidth="1"/>
    <col min="12295" max="12295" width="16.5703125" style="3" customWidth="1"/>
    <col min="12296" max="12296" width="16.42578125" style="3" customWidth="1"/>
    <col min="12297" max="12297" width="0" style="3" hidden="1" customWidth="1"/>
    <col min="12298" max="12298" width="23" style="3" customWidth="1"/>
    <col min="12299" max="12299" width="18.7109375" style="3" customWidth="1"/>
    <col min="12300" max="12300" width="16.85546875" style="3" bestFit="1" customWidth="1"/>
    <col min="12301" max="12544" width="9.42578125" style="3"/>
    <col min="12545" max="12545" width="63.42578125" style="3" customWidth="1"/>
    <col min="12546" max="12546" width="15.5703125" style="3" customWidth="1"/>
    <col min="12547" max="12548" width="17.42578125" style="3" customWidth="1"/>
    <col min="12549" max="12549" width="16.5703125" style="3" customWidth="1"/>
    <col min="12550" max="12550" width="15.5703125" style="3" customWidth="1"/>
    <col min="12551" max="12551" width="16.5703125" style="3" customWidth="1"/>
    <col min="12552" max="12552" width="16.42578125" style="3" customWidth="1"/>
    <col min="12553" max="12553" width="0" style="3" hidden="1" customWidth="1"/>
    <col min="12554" max="12554" width="23" style="3" customWidth="1"/>
    <col min="12555" max="12555" width="18.7109375" style="3" customWidth="1"/>
    <col min="12556" max="12556" width="16.85546875" style="3" bestFit="1" customWidth="1"/>
    <col min="12557" max="12800" width="9.42578125" style="3"/>
    <col min="12801" max="12801" width="63.42578125" style="3" customWidth="1"/>
    <col min="12802" max="12802" width="15.5703125" style="3" customWidth="1"/>
    <col min="12803" max="12804" width="17.42578125" style="3" customWidth="1"/>
    <col min="12805" max="12805" width="16.5703125" style="3" customWidth="1"/>
    <col min="12806" max="12806" width="15.5703125" style="3" customWidth="1"/>
    <col min="12807" max="12807" width="16.5703125" style="3" customWidth="1"/>
    <col min="12808" max="12808" width="16.42578125" style="3" customWidth="1"/>
    <col min="12809" max="12809" width="0" style="3" hidden="1" customWidth="1"/>
    <col min="12810" max="12810" width="23" style="3" customWidth="1"/>
    <col min="12811" max="12811" width="18.7109375" style="3" customWidth="1"/>
    <col min="12812" max="12812" width="16.85546875" style="3" bestFit="1" customWidth="1"/>
    <col min="12813" max="13056" width="9.42578125" style="3"/>
    <col min="13057" max="13057" width="63.42578125" style="3" customWidth="1"/>
    <col min="13058" max="13058" width="15.5703125" style="3" customWidth="1"/>
    <col min="13059" max="13060" width="17.42578125" style="3" customWidth="1"/>
    <col min="13061" max="13061" width="16.5703125" style="3" customWidth="1"/>
    <col min="13062" max="13062" width="15.5703125" style="3" customWidth="1"/>
    <col min="13063" max="13063" width="16.5703125" style="3" customWidth="1"/>
    <col min="13064" max="13064" width="16.42578125" style="3" customWidth="1"/>
    <col min="13065" max="13065" width="0" style="3" hidden="1" customWidth="1"/>
    <col min="13066" max="13066" width="23" style="3" customWidth="1"/>
    <col min="13067" max="13067" width="18.7109375" style="3" customWidth="1"/>
    <col min="13068" max="13068" width="16.85546875" style="3" bestFit="1" customWidth="1"/>
    <col min="13069" max="13312" width="9.42578125" style="3"/>
    <col min="13313" max="13313" width="63.42578125" style="3" customWidth="1"/>
    <col min="13314" max="13314" width="15.5703125" style="3" customWidth="1"/>
    <col min="13315" max="13316" width="17.42578125" style="3" customWidth="1"/>
    <col min="13317" max="13317" width="16.5703125" style="3" customWidth="1"/>
    <col min="13318" max="13318" width="15.5703125" style="3" customWidth="1"/>
    <col min="13319" max="13319" width="16.5703125" style="3" customWidth="1"/>
    <col min="13320" max="13320" width="16.42578125" style="3" customWidth="1"/>
    <col min="13321" max="13321" width="0" style="3" hidden="1" customWidth="1"/>
    <col min="13322" max="13322" width="23" style="3" customWidth="1"/>
    <col min="13323" max="13323" width="18.7109375" style="3" customWidth="1"/>
    <col min="13324" max="13324" width="16.85546875" style="3" bestFit="1" customWidth="1"/>
    <col min="13325" max="13568" width="9.42578125" style="3"/>
    <col min="13569" max="13569" width="63.42578125" style="3" customWidth="1"/>
    <col min="13570" max="13570" width="15.5703125" style="3" customWidth="1"/>
    <col min="13571" max="13572" width="17.42578125" style="3" customWidth="1"/>
    <col min="13573" max="13573" width="16.5703125" style="3" customWidth="1"/>
    <col min="13574" max="13574" width="15.5703125" style="3" customWidth="1"/>
    <col min="13575" max="13575" width="16.5703125" style="3" customWidth="1"/>
    <col min="13576" max="13576" width="16.42578125" style="3" customWidth="1"/>
    <col min="13577" max="13577" width="0" style="3" hidden="1" customWidth="1"/>
    <col min="13578" max="13578" width="23" style="3" customWidth="1"/>
    <col min="13579" max="13579" width="18.7109375" style="3" customWidth="1"/>
    <col min="13580" max="13580" width="16.85546875" style="3" bestFit="1" customWidth="1"/>
    <col min="13581" max="13824" width="9.42578125" style="3"/>
    <col min="13825" max="13825" width="63.42578125" style="3" customWidth="1"/>
    <col min="13826" max="13826" width="15.5703125" style="3" customWidth="1"/>
    <col min="13827" max="13828" width="17.42578125" style="3" customWidth="1"/>
    <col min="13829" max="13829" width="16.5703125" style="3" customWidth="1"/>
    <col min="13830" max="13830" width="15.5703125" style="3" customWidth="1"/>
    <col min="13831" max="13831" width="16.5703125" style="3" customWidth="1"/>
    <col min="13832" max="13832" width="16.42578125" style="3" customWidth="1"/>
    <col min="13833" max="13833" width="0" style="3" hidden="1" customWidth="1"/>
    <col min="13834" max="13834" width="23" style="3" customWidth="1"/>
    <col min="13835" max="13835" width="18.7109375" style="3" customWidth="1"/>
    <col min="13836" max="13836" width="16.85546875" style="3" bestFit="1" customWidth="1"/>
    <col min="13837" max="14080" width="9.42578125" style="3"/>
    <col min="14081" max="14081" width="63.42578125" style="3" customWidth="1"/>
    <col min="14082" max="14082" width="15.5703125" style="3" customWidth="1"/>
    <col min="14083" max="14084" width="17.42578125" style="3" customWidth="1"/>
    <col min="14085" max="14085" width="16.5703125" style="3" customWidth="1"/>
    <col min="14086" max="14086" width="15.5703125" style="3" customWidth="1"/>
    <col min="14087" max="14087" width="16.5703125" style="3" customWidth="1"/>
    <col min="14088" max="14088" width="16.42578125" style="3" customWidth="1"/>
    <col min="14089" max="14089" width="0" style="3" hidden="1" customWidth="1"/>
    <col min="14090" max="14090" width="23" style="3" customWidth="1"/>
    <col min="14091" max="14091" width="18.7109375" style="3" customWidth="1"/>
    <col min="14092" max="14092" width="16.85546875" style="3" bestFit="1" customWidth="1"/>
    <col min="14093" max="14336" width="9.42578125" style="3"/>
    <col min="14337" max="14337" width="63.42578125" style="3" customWidth="1"/>
    <col min="14338" max="14338" width="15.5703125" style="3" customWidth="1"/>
    <col min="14339" max="14340" width="17.42578125" style="3" customWidth="1"/>
    <col min="14341" max="14341" width="16.5703125" style="3" customWidth="1"/>
    <col min="14342" max="14342" width="15.5703125" style="3" customWidth="1"/>
    <col min="14343" max="14343" width="16.5703125" style="3" customWidth="1"/>
    <col min="14344" max="14344" width="16.42578125" style="3" customWidth="1"/>
    <col min="14345" max="14345" width="0" style="3" hidden="1" customWidth="1"/>
    <col min="14346" max="14346" width="23" style="3" customWidth="1"/>
    <col min="14347" max="14347" width="18.7109375" style="3" customWidth="1"/>
    <col min="14348" max="14348" width="16.85546875" style="3" bestFit="1" customWidth="1"/>
    <col min="14349" max="14592" width="9.42578125" style="3"/>
    <col min="14593" max="14593" width="63.42578125" style="3" customWidth="1"/>
    <col min="14594" max="14594" width="15.5703125" style="3" customWidth="1"/>
    <col min="14595" max="14596" width="17.42578125" style="3" customWidth="1"/>
    <col min="14597" max="14597" width="16.5703125" style="3" customWidth="1"/>
    <col min="14598" max="14598" width="15.5703125" style="3" customWidth="1"/>
    <col min="14599" max="14599" width="16.5703125" style="3" customWidth="1"/>
    <col min="14600" max="14600" width="16.42578125" style="3" customWidth="1"/>
    <col min="14601" max="14601" width="0" style="3" hidden="1" customWidth="1"/>
    <col min="14602" max="14602" width="23" style="3" customWidth="1"/>
    <col min="14603" max="14603" width="18.7109375" style="3" customWidth="1"/>
    <col min="14604" max="14604" width="16.85546875" style="3" bestFit="1" customWidth="1"/>
    <col min="14605" max="14848" width="9.42578125" style="3"/>
    <col min="14849" max="14849" width="63.42578125" style="3" customWidth="1"/>
    <col min="14850" max="14850" width="15.5703125" style="3" customWidth="1"/>
    <col min="14851" max="14852" width="17.42578125" style="3" customWidth="1"/>
    <col min="14853" max="14853" width="16.5703125" style="3" customWidth="1"/>
    <col min="14854" max="14854" width="15.5703125" style="3" customWidth="1"/>
    <col min="14855" max="14855" width="16.5703125" style="3" customWidth="1"/>
    <col min="14856" max="14856" width="16.42578125" style="3" customWidth="1"/>
    <col min="14857" max="14857" width="0" style="3" hidden="1" customWidth="1"/>
    <col min="14858" max="14858" width="23" style="3" customWidth="1"/>
    <col min="14859" max="14859" width="18.7109375" style="3" customWidth="1"/>
    <col min="14860" max="14860" width="16.85546875" style="3" bestFit="1" customWidth="1"/>
    <col min="14861" max="15104" width="9.42578125" style="3"/>
    <col min="15105" max="15105" width="63.42578125" style="3" customWidth="1"/>
    <col min="15106" max="15106" width="15.5703125" style="3" customWidth="1"/>
    <col min="15107" max="15108" width="17.42578125" style="3" customWidth="1"/>
    <col min="15109" max="15109" width="16.5703125" style="3" customWidth="1"/>
    <col min="15110" max="15110" width="15.5703125" style="3" customWidth="1"/>
    <col min="15111" max="15111" width="16.5703125" style="3" customWidth="1"/>
    <col min="15112" max="15112" width="16.42578125" style="3" customWidth="1"/>
    <col min="15113" max="15113" width="0" style="3" hidden="1" customWidth="1"/>
    <col min="15114" max="15114" width="23" style="3" customWidth="1"/>
    <col min="15115" max="15115" width="18.7109375" style="3" customWidth="1"/>
    <col min="15116" max="15116" width="16.85546875" style="3" bestFit="1" customWidth="1"/>
    <col min="15117" max="15360" width="9.42578125" style="3"/>
    <col min="15361" max="15361" width="63.42578125" style="3" customWidth="1"/>
    <col min="15362" max="15362" width="15.5703125" style="3" customWidth="1"/>
    <col min="15363" max="15364" width="17.42578125" style="3" customWidth="1"/>
    <col min="15365" max="15365" width="16.5703125" style="3" customWidth="1"/>
    <col min="15366" max="15366" width="15.5703125" style="3" customWidth="1"/>
    <col min="15367" max="15367" width="16.5703125" style="3" customWidth="1"/>
    <col min="15368" max="15368" width="16.42578125" style="3" customWidth="1"/>
    <col min="15369" max="15369" width="0" style="3" hidden="1" customWidth="1"/>
    <col min="15370" max="15370" width="23" style="3" customWidth="1"/>
    <col min="15371" max="15371" width="18.7109375" style="3" customWidth="1"/>
    <col min="15372" max="15372" width="16.85546875" style="3" bestFit="1" customWidth="1"/>
    <col min="15373" max="15616" width="9.42578125" style="3"/>
    <col min="15617" max="15617" width="63.42578125" style="3" customWidth="1"/>
    <col min="15618" max="15618" width="15.5703125" style="3" customWidth="1"/>
    <col min="15619" max="15620" width="17.42578125" style="3" customWidth="1"/>
    <col min="15621" max="15621" width="16.5703125" style="3" customWidth="1"/>
    <col min="15622" max="15622" width="15.5703125" style="3" customWidth="1"/>
    <col min="15623" max="15623" width="16.5703125" style="3" customWidth="1"/>
    <col min="15624" max="15624" width="16.42578125" style="3" customWidth="1"/>
    <col min="15625" max="15625" width="0" style="3" hidden="1" customWidth="1"/>
    <col min="15626" max="15626" width="23" style="3" customWidth="1"/>
    <col min="15627" max="15627" width="18.7109375" style="3" customWidth="1"/>
    <col min="15628" max="15628" width="16.85546875" style="3" bestFit="1" customWidth="1"/>
    <col min="15629" max="15872" width="9.42578125" style="3"/>
    <col min="15873" max="15873" width="63.42578125" style="3" customWidth="1"/>
    <col min="15874" max="15874" width="15.5703125" style="3" customWidth="1"/>
    <col min="15875" max="15876" width="17.42578125" style="3" customWidth="1"/>
    <col min="15877" max="15877" width="16.5703125" style="3" customWidth="1"/>
    <col min="15878" max="15878" width="15.5703125" style="3" customWidth="1"/>
    <col min="15879" max="15879" width="16.5703125" style="3" customWidth="1"/>
    <col min="15880" max="15880" width="16.42578125" style="3" customWidth="1"/>
    <col min="15881" max="15881" width="0" style="3" hidden="1" customWidth="1"/>
    <col min="15882" max="15882" width="23" style="3" customWidth="1"/>
    <col min="15883" max="15883" width="18.7109375" style="3" customWidth="1"/>
    <col min="15884" max="15884" width="16.85546875" style="3" bestFit="1" customWidth="1"/>
    <col min="15885" max="16128" width="9.42578125" style="3"/>
    <col min="16129" max="16129" width="63.42578125" style="3" customWidth="1"/>
    <col min="16130" max="16130" width="15.5703125" style="3" customWidth="1"/>
    <col min="16131" max="16132" width="17.42578125" style="3" customWidth="1"/>
    <col min="16133" max="16133" width="16.5703125" style="3" customWidth="1"/>
    <col min="16134" max="16134" width="15.5703125" style="3" customWidth="1"/>
    <col min="16135" max="16135" width="16.5703125" style="3" customWidth="1"/>
    <col min="16136" max="16136" width="16.42578125" style="3" customWidth="1"/>
    <col min="16137" max="16137" width="0" style="3" hidden="1" customWidth="1"/>
    <col min="16138" max="16138" width="23" style="3" customWidth="1"/>
    <col min="16139" max="16139" width="18.7109375" style="3" customWidth="1"/>
    <col min="16140" max="16140" width="16.85546875" style="3" bestFit="1" customWidth="1"/>
    <col min="16141" max="16384" width="9.42578125" style="3"/>
  </cols>
  <sheetData>
    <row r="1" spans="1:38" ht="121.5" customHeight="1">
      <c r="A1" s="1"/>
      <c r="B1" s="2"/>
      <c r="F1" s="80" t="s">
        <v>38</v>
      </c>
      <c r="G1" s="81"/>
      <c r="H1" s="81"/>
    </row>
    <row r="2" spans="1:38">
      <c r="A2" s="1"/>
      <c r="B2" s="2"/>
    </row>
    <row r="3" spans="1:38" ht="87" customHeight="1">
      <c r="A3" s="5"/>
      <c r="B3" s="6"/>
      <c r="C3" s="6"/>
      <c r="D3" s="7"/>
      <c r="E3" s="7"/>
      <c r="F3" s="82" t="s">
        <v>0</v>
      </c>
      <c r="G3" s="82"/>
      <c r="H3" s="82"/>
    </row>
    <row r="4" spans="1:38" ht="7.5" customHeight="1">
      <c r="A4" s="5"/>
      <c r="B4" s="6"/>
      <c r="C4" s="6"/>
      <c r="D4" s="7"/>
      <c r="E4" s="7"/>
      <c r="F4" s="7"/>
      <c r="G4" s="7"/>
      <c r="H4" s="8"/>
    </row>
    <row r="5" spans="1:38" ht="26.25" customHeight="1">
      <c r="A5" s="83" t="s">
        <v>1</v>
      </c>
      <c r="B5" s="83"/>
      <c r="C5" s="83"/>
      <c r="D5" s="83"/>
      <c r="E5" s="83"/>
      <c r="F5" s="83"/>
      <c r="G5" s="83"/>
      <c r="H5" s="83"/>
      <c r="I5" s="9"/>
      <c r="J5" s="9"/>
    </row>
    <row r="6" spans="1:38" ht="3.75" customHeight="1">
      <c r="A6" s="10"/>
      <c r="B6" s="11"/>
      <c r="C6" s="11"/>
      <c r="D6" s="10"/>
      <c r="E6" s="10"/>
      <c r="F6" s="10"/>
      <c r="G6" s="10"/>
      <c r="H6" s="10"/>
      <c r="I6" s="12"/>
    </row>
    <row r="7" spans="1:38" ht="16.5" thickBot="1">
      <c r="A7" s="13"/>
      <c r="B7" s="14"/>
      <c r="C7" s="14"/>
      <c r="D7" s="15"/>
      <c r="E7" s="15"/>
      <c r="F7" s="15"/>
      <c r="G7" s="15"/>
      <c r="H7" s="16" t="s">
        <v>2</v>
      </c>
      <c r="I7" s="17"/>
    </row>
    <row r="8" spans="1:38" s="24" customFormat="1" ht="34.5" customHeight="1" thickBot="1">
      <c r="A8" s="18" t="s">
        <v>3</v>
      </c>
      <c r="B8" s="19" t="s">
        <v>4</v>
      </c>
      <c r="C8" s="19" t="s">
        <v>5</v>
      </c>
      <c r="D8" s="19" t="s">
        <v>6</v>
      </c>
      <c r="E8" s="19" t="s">
        <v>7</v>
      </c>
      <c r="F8" s="19" t="s">
        <v>8</v>
      </c>
      <c r="G8" s="20" t="s">
        <v>9</v>
      </c>
      <c r="H8" s="21" t="s">
        <v>10</v>
      </c>
      <c r="I8" s="22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</row>
    <row r="9" spans="1:38" s="31" customFormat="1" ht="20.100000000000001" customHeight="1" thickBot="1">
      <c r="A9" s="25" t="s">
        <v>11</v>
      </c>
      <c r="B9" s="26">
        <v>1</v>
      </c>
      <c r="C9" s="26">
        <v>2</v>
      </c>
      <c r="D9" s="26">
        <v>3</v>
      </c>
      <c r="E9" s="26">
        <v>4</v>
      </c>
      <c r="F9" s="26">
        <v>5</v>
      </c>
      <c r="G9" s="27">
        <v>6</v>
      </c>
      <c r="H9" s="28">
        <v>7</v>
      </c>
      <c r="I9" s="29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</row>
    <row r="10" spans="1:38" s="34" customFormat="1" ht="23.25" customHeight="1">
      <c r="A10" s="84" t="s">
        <v>12</v>
      </c>
      <c r="B10" s="85"/>
      <c r="C10" s="85"/>
      <c r="D10" s="85"/>
      <c r="E10" s="85"/>
      <c r="F10" s="85"/>
      <c r="G10" s="85"/>
      <c r="H10" s="86"/>
      <c r="I10" s="32"/>
      <c r="J10" s="33"/>
      <c r="K10" s="3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</row>
    <row r="11" spans="1:38" s="34" customFormat="1" ht="108" customHeight="1">
      <c r="A11" s="35" t="s">
        <v>13</v>
      </c>
      <c r="B11" s="36">
        <v>1884.3009999999999</v>
      </c>
      <c r="C11" s="36">
        <f>633.443+225+891.5+2150</f>
        <v>3899.9430000000002</v>
      </c>
      <c r="D11" s="36">
        <f>192.396+402-402</f>
        <v>192.39599999999996</v>
      </c>
      <c r="E11" s="36">
        <v>1296.422</v>
      </c>
      <c r="F11" s="36">
        <f>115.233+75</f>
        <v>190.233</v>
      </c>
      <c r="G11" s="37">
        <v>878.20500000000004</v>
      </c>
      <c r="H11" s="38">
        <f>SUM(B11:G11)</f>
        <v>8341.5</v>
      </c>
      <c r="I11" s="32"/>
      <c r="J11" s="39"/>
      <c r="K11" s="33"/>
      <c r="L11" s="39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</row>
    <row r="12" spans="1:38" s="34" customFormat="1" ht="94.5" customHeight="1">
      <c r="A12" s="35" t="s">
        <v>14</v>
      </c>
      <c r="B12" s="36"/>
      <c r="C12" s="36">
        <v>1434.7</v>
      </c>
      <c r="D12" s="36">
        <f>1300</f>
        <v>1300</v>
      </c>
      <c r="E12" s="36"/>
      <c r="F12" s="36">
        <f>1300+1300</f>
        <v>2600</v>
      </c>
      <c r="G12" s="37"/>
      <c r="H12" s="38">
        <f>SUM(B12:G12)</f>
        <v>5334.7</v>
      </c>
      <c r="I12" s="32"/>
      <c r="J12" s="39"/>
      <c r="K12" s="33"/>
      <c r="L12" s="39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</row>
    <row r="13" spans="1:38" s="34" customFormat="1" ht="44.25" hidden="1" customHeight="1">
      <c r="A13" s="35" t="s">
        <v>15</v>
      </c>
      <c r="B13" s="36"/>
      <c r="C13" s="36"/>
      <c r="D13" s="36"/>
      <c r="E13" s="36"/>
      <c r="F13" s="36"/>
      <c r="G13" s="37"/>
      <c r="H13" s="38">
        <f>SUM(B13:G13)</f>
        <v>0</v>
      </c>
      <c r="I13" s="32"/>
      <c r="J13" s="23"/>
      <c r="K13" s="3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</row>
    <row r="14" spans="1:38" s="34" customFormat="1" ht="89.25" hidden="1" customHeight="1">
      <c r="A14" s="40" t="s">
        <v>16</v>
      </c>
      <c r="B14" s="36"/>
      <c r="C14" s="36"/>
      <c r="D14" s="36"/>
      <c r="E14" s="36"/>
      <c r="F14" s="36"/>
      <c r="G14" s="37"/>
      <c r="H14" s="41">
        <f>D14+E14+F14+G14+B14</f>
        <v>0</v>
      </c>
      <c r="I14" s="32"/>
      <c r="J14" s="39"/>
      <c r="K14" s="3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</row>
    <row r="15" spans="1:38" s="34" customFormat="1" ht="89.25" hidden="1" customHeight="1">
      <c r="A15" s="40" t="s">
        <v>17</v>
      </c>
      <c r="B15" s="36"/>
      <c r="C15" s="36"/>
      <c r="D15" s="36"/>
      <c r="E15" s="36"/>
      <c r="F15" s="36"/>
      <c r="G15" s="37"/>
      <c r="H15" s="42">
        <v>0</v>
      </c>
      <c r="I15" s="32"/>
      <c r="J15" s="23"/>
      <c r="K15" s="3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</row>
    <row r="16" spans="1:38" s="34" customFormat="1" ht="89.25" customHeight="1">
      <c r="A16" s="40" t="s">
        <v>17</v>
      </c>
      <c r="B16" s="36">
        <f>1700+97.269+100+92.505+27.36-100+130+41.43-300-300-100+161.27+36+525.531</f>
        <v>2111.3649999999998</v>
      </c>
      <c r="C16" s="36">
        <f>136-136</f>
        <v>0</v>
      </c>
      <c r="D16" s="36">
        <f>300+278.508</f>
        <v>578.50800000000004</v>
      </c>
      <c r="E16" s="36">
        <f>110+100+100+1000</f>
        <v>1310</v>
      </c>
      <c r="F16" s="36">
        <f>1334.8-1000+19.1+200</f>
        <v>553.9</v>
      </c>
      <c r="G16" s="37"/>
      <c r="H16" s="43">
        <f>E16+F16+B16+C16+D16</f>
        <v>4553.7730000000001</v>
      </c>
      <c r="I16" s="32"/>
      <c r="J16" s="23"/>
      <c r="K16" s="33"/>
      <c r="L16" s="39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</row>
    <row r="17" spans="1:38" s="34" customFormat="1" ht="46.5" customHeight="1">
      <c r="A17" s="40" t="s">
        <v>15</v>
      </c>
      <c r="B17" s="36">
        <f>500+494.997</f>
        <v>994.99700000000007</v>
      </c>
      <c r="C17" s="36">
        <v>136</v>
      </c>
      <c r="D17" s="36"/>
      <c r="E17" s="36">
        <f>750</f>
        <v>750</v>
      </c>
      <c r="F17" s="36">
        <v>200</v>
      </c>
      <c r="G17" s="37">
        <v>300</v>
      </c>
      <c r="H17" s="43">
        <f>G17+E17+B17+F17+C17</f>
        <v>2380.9970000000003</v>
      </c>
      <c r="I17" s="32"/>
      <c r="J17" s="39"/>
      <c r="K17" s="3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</row>
    <row r="18" spans="1:38" s="34" customFormat="1" ht="91.5" customHeight="1">
      <c r="A18" s="40" t="s">
        <v>16</v>
      </c>
      <c r="B18" s="36">
        <f>118.333+598</f>
        <v>716.33299999999997</v>
      </c>
      <c r="C18" s="36">
        <v>809.19299999999998</v>
      </c>
      <c r="D18" s="36">
        <v>405.02100000000002</v>
      </c>
      <c r="E18" s="36">
        <f>155.806+161+83.59+249.999+134</f>
        <v>784.3950000000001</v>
      </c>
      <c r="F18" s="36">
        <f>119.3328+154.2432</f>
        <v>273.57600000000002</v>
      </c>
      <c r="G18" s="37">
        <v>79.999200000000002</v>
      </c>
      <c r="H18" s="43">
        <f>B18+E18+C18+F18+G18+D18</f>
        <v>3068.5172000000007</v>
      </c>
      <c r="I18" s="32"/>
      <c r="J18" s="23"/>
      <c r="K18" s="3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</row>
    <row r="19" spans="1:38" s="34" customFormat="1" ht="91.5" customHeight="1">
      <c r="A19" s="40" t="s">
        <v>18</v>
      </c>
      <c r="B19" s="36">
        <v>1.1228</v>
      </c>
      <c r="C19" s="36">
        <v>0.17544000000000001</v>
      </c>
      <c r="D19" s="36"/>
      <c r="E19" s="36"/>
      <c r="F19" s="36">
        <v>0.17544000000000001</v>
      </c>
      <c r="G19" s="37"/>
      <c r="H19" s="38">
        <f>SUM(B19:G19)</f>
        <v>1.4736800000000001</v>
      </c>
      <c r="I19" s="32"/>
      <c r="J19" s="23"/>
      <c r="K19" s="3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</row>
    <row r="20" spans="1:38" s="34" customFormat="1" ht="18.75">
      <c r="A20" s="44" t="s">
        <v>19</v>
      </c>
      <c r="B20" s="45">
        <f t="shared" ref="B20:G20" si="0">B21</f>
        <v>3845.8969999999999</v>
      </c>
      <c r="C20" s="45">
        <f t="shared" si="0"/>
        <v>970.60900000000004</v>
      </c>
      <c r="D20" s="45">
        <f t="shared" si="0"/>
        <v>0</v>
      </c>
      <c r="E20" s="45">
        <f t="shared" si="0"/>
        <v>4386.6220000000003</v>
      </c>
      <c r="F20" s="45">
        <f t="shared" si="0"/>
        <v>1720.8920000000001</v>
      </c>
      <c r="G20" s="46">
        <f t="shared" si="0"/>
        <v>771.98</v>
      </c>
      <c r="H20" s="47">
        <f>H21</f>
        <v>11696</v>
      </c>
      <c r="I20" s="32"/>
      <c r="J20" s="23"/>
      <c r="K20" s="3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</row>
    <row r="21" spans="1:38" s="34" customFormat="1" ht="48" thickBot="1">
      <c r="A21" s="48" t="s">
        <v>20</v>
      </c>
      <c r="B21" s="36">
        <v>3845.8969999999999</v>
      </c>
      <c r="C21" s="36">
        <v>970.60900000000004</v>
      </c>
      <c r="D21" s="36">
        <v>0</v>
      </c>
      <c r="E21" s="36">
        <v>4386.6220000000003</v>
      </c>
      <c r="F21" s="36">
        <v>1720.8920000000001</v>
      </c>
      <c r="G21" s="37">
        <v>771.98</v>
      </c>
      <c r="H21" s="38">
        <f>SUM(B21:G21)</f>
        <v>11696</v>
      </c>
      <c r="I21" s="32"/>
      <c r="J21" s="23"/>
      <c r="K21" s="3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</row>
    <row r="22" spans="1:38" s="50" customFormat="1" ht="32.85" customHeight="1" thickBot="1">
      <c r="A22" s="44" t="s">
        <v>21</v>
      </c>
      <c r="B22" s="45">
        <f>SUM(B23)</f>
        <v>13953.4175</v>
      </c>
      <c r="C22" s="45">
        <f>SUM(C23)+C24+C25</f>
        <v>3597.97</v>
      </c>
      <c r="D22" s="45">
        <f>D25+D23</f>
        <v>646.42000000000007</v>
      </c>
      <c r="E22" s="45">
        <f>SUM(E23)</f>
        <v>6730</v>
      </c>
      <c r="F22" s="45">
        <f>F25+F23</f>
        <v>3252.9900000000002</v>
      </c>
      <c r="G22" s="46">
        <f>SUM(G23)</f>
        <v>1596.84</v>
      </c>
      <c r="H22" s="49">
        <f>SUM(B22:G22)</f>
        <v>29777.637500000004</v>
      </c>
      <c r="I22" s="32"/>
      <c r="J22" s="23"/>
      <c r="K22" s="3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1:38" s="34" customFormat="1" ht="75">
      <c r="A23" s="35" t="s">
        <v>22</v>
      </c>
      <c r="B23" s="36">
        <f>3055.88+4424.4465+2000+4101.9+371.191</f>
        <v>13953.4175</v>
      </c>
      <c r="C23" s="36"/>
      <c r="D23" s="36">
        <f>153.62+192.8+300</f>
        <v>646.42000000000007</v>
      </c>
      <c r="E23" s="36">
        <f>1465.53+1230.89899+250.90101+3782.67</f>
        <v>6730</v>
      </c>
      <c r="F23" s="36">
        <f>1230.16+310.2+434.2+1015.43+263</f>
        <v>3252.9900000000002</v>
      </c>
      <c r="G23" s="37">
        <f>496.84+500+600</f>
        <v>1596.84</v>
      </c>
      <c r="H23" s="38">
        <f>SUM(B23:G23)</f>
        <v>26179.667500000003</v>
      </c>
      <c r="I23" s="32"/>
      <c r="J23" s="39"/>
      <c r="K23" s="33"/>
      <c r="L23" s="39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1:38" s="34" customFormat="1" ht="78.75" hidden="1" customHeight="1">
      <c r="A24" s="51" t="s">
        <v>23</v>
      </c>
      <c r="B24" s="36"/>
      <c r="C24" s="36">
        <f>1000-1000</f>
        <v>0</v>
      </c>
      <c r="D24" s="36"/>
      <c r="E24" s="36"/>
      <c r="F24" s="36"/>
      <c r="G24" s="37"/>
      <c r="H24" s="38">
        <f>C24</f>
        <v>0</v>
      </c>
      <c r="I24" s="32"/>
      <c r="J24" s="39"/>
      <c r="K24" s="3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</row>
    <row r="25" spans="1:38" s="34" customFormat="1" ht="78.75" customHeight="1">
      <c r="A25" s="51" t="s">
        <v>24</v>
      </c>
      <c r="B25" s="36"/>
      <c r="C25" s="36">
        <f>2097.97+1500</f>
        <v>3597.97</v>
      </c>
      <c r="D25" s="36"/>
      <c r="E25" s="36"/>
      <c r="F25" s="36"/>
      <c r="G25" s="37"/>
      <c r="H25" s="38">
        <f>C25+D25+F25</f>
        <v>3597.97</v>
      </c>
      <c r="I25" s="32"/>
      <c r="J25" s="39"/>
      <c r="K25" s="3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</row>
    <row r="26" spans="1:38" s="34" customFormat="1" ht="19.5" thickBot="1">
      <c r="A26" s="52" t="s">
        <v>25</v>
      </c>
      <c r="B26" s="53">
        <f>SUM(B20+B11+B12+B22)+B13+B14+B16+B17+B18+B19</f>
        <v>23507.433299999997</v>
      </c>
      <c r="C26" s="53">
        <f>SUM(C20+C11+C12+C22)+C13+C14+C16+C17+C18+C19</f>
        <v>10848.59044</v>
      </c>
      <c r="D26" s="53">
        <f>SUM(D20+D11+D12+D22)+D13+D14+D16+D17+D18</f>
        <v>3122.3449999999998</v>
      </c>
      <c r="E26" s="53">
        <f>SUM(E20+E11+E12+E22)+E13+E14+E16+E17+E18</f>
        <v>15257.439</v>
      </c>
      <c r="F26" s="53">
        <f>SUM(F20+F11+F12+F22)+F13+F14+F16+F17+F18+F19</f>
        <v>8791.7664400000012</v>
      </c>
      <c r="G26" s="53">
        <f>SUM(G20+G11+G12+G22)+G13+G14+G16+G17+G18</f>
        <v>3627.0241999999998</v>
      </c>
      <c r="H26" s="53">
        <f>SUM(H20+H11+H12+H22)+H13+H14+H16+H17+H18+H19</f>
        <v>65154.598380000018</v>
      </c>
      <c r="I26" s="32"/>
      <c r="J26" s="54"/>
      <c r="K26" s="3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</row>
    <row r="27" spans="1:38" s="34" customFormat="1" ht="19.149999999999999" customHeight="1" thickBot="1">
      <c r="A27" s="55"/>
      <c r="B27" s="56"/>
      <c r="C27" s="56"/>
      <c r="D27" s="56"/>
      <c r="E27" s="56"/>
      <c r="F27" s="56"/>
      <c r="G27" s="56"/>
      <c r="H27" s="57"/>
      <c r="I27" s="32"/>
      <c r="J27" s="54"/>
      <c r="K27" s="3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</row>
    <row r="28" spans="1:38" s="34" customFormat="1" ht="29.25" customHeight="1">
      <c r="A28" s="87" t="s">
        <v>26</v>
      </c>
      <c r="B28" s="88"/>
      <c r="C28" s="88"/>
      <c r="D28" s="88"/>
      <c r="E28" s="88"/>
      <c r="F28" s="88"/>
      <c r="G28" s="88"/>
      <c r="H28" s="89"/>
      <c r="I28" s="32"/>
      <c r="J28" s="58"/>
      <c r="K28" s="33"/>
      <c r="L28" s="39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</row>
    <row r="29" spans="1:38" ht="135" hidden="1" customHeight="1">
      <c r="A29" s="35" t="s">
        <v>27</v>
      </c>
      <c r="B29" s="59"/>
      <c r="C29" s="59"/>
      <c r="D29" s="59"/>
      <c r="E29" s="59"/>
      <c r="F29" s="59"/>
      <c r="G29" s="60"/>
      <c r="H29" s="61">
        <f>SUM(B29:G29)</f>
        <v>0</v>
      </c>
    </row>
    <row r="30" spans="1:38" ht="105" hidden="1">
      <c r="A30" s="35" t="s">
        <v>28</v>
      </c>
      <c r="B30" s="59"/>
      <c r="C30" s="59"/>
      <c r="D30" s="59"/>
      <c r="E30" s="59"/>
      <c r="F30" s="59"/>
      <c r="G30" s="60"/>
      <c r="H30" s="61">
        <f>G30+F30+E30+D30+C30+B30</f>
        <v>0</v>
      </c>
    </row>
    <row r="31" spans="1:38" ht="120" hidden="1">
      <c r="A31" s="35" t="s">
        <v>29</v>
      </c>
      <c r="B31" s="59"/>
      <c r="C31" s="59"/>
      <c r="D31" s="59"/>
      <c r="E31" s="59"/>
      <c r="F31" s="59"/>
      <c r="G31" s="60"/>
      <c r="H31" s="61">
        <f>C31</f>
        <v>0</v>
      </c>
    </row>
    <row r="32" spans="1:38" ht="90" hidden="1">
      <c r="A32" s="35" t="s">
        <v>30</v>
      </c>
      <c r="B32" s="59"/>
      <c r="C32" s="59"/>
      <c r="D32" s="59"/>
      <c r="E32" s="59"/>
      <c r="F32" s="59"/>
      <c r="G32" s="60"/>
      <c r="H32" s="61">
        <f>G32+F32+B32</f>
        <v>0</v>
      </c>
    </row>
    <row r="33" spans="1:10" ht="76.5" customHeight="1">
      <c r="A33" s="62" t="s">
        <v>31</v>
      </c>
      <c r="B33" s="59">
        <v>33.816000000000003</v>
      </c>
      <c r="C33" s="59">
        <v>30.731999999999999</v>
      </c>
      <c r="D33" s="59">
        <v>30.731999999999999</v>
      </c>
      <c r="E33" s="59"/>
      <c r="F33" s="59">
        <v>33.816000000000003</v>
      </c>
      <c r="G33" s="60">
        <v>33.816000000000003</v>
      </c>
      <c r="H33" s="63">
        <f>D33+C33+B33+F33+G33</f>
        <v>162.91200000000001</v>
      </c>
    </row>
    <row r="34" spans="1:10" ht="110.25" customHeight="1">
      <c r="A34" s="62" t="s">
        <v>32</v>
      </c>
      <c r="B34" s="64">
        <v>2650</v>
      </c>
      <c r="C34" s="64"/>
      <c r="D34" s="64"/>
      <c r="E34" s="64"/>
      <c r="F34" s="64">
        <v>1000</v>
      </c>
      <c r="G34" s="60"/>
      <c r="H34" s="63">
        <f>F34+B34</f>
        <v>3650</v>
      </c>
      <c r="J34" s="65"/>
    </row>
    <row r="35" spans="1:10" ht="102.75" customHeight="1">
      <c r="A35" s="62" t="s">
        <v>33</v>
      </c>
      <c r="B35" s="64"/>
      <c r="C35" s="64"/>
      <c r="D35" s="64"/>
      <c r="E35" s="64"/>
      <c r="F35" s="64"/>
      <c r="G35" s="60">
        <v>500</v>
      </c>
      <c r="H35" s="63">
        <f>G35</f>
        <v>500</v>
      </c>
      <c r="J35" s="65"/>
    </row>
    <row r="36" spans="1:10" ht="93" customHeight="1">
      <c r="A36" s="66" t="s">
        <v>18</v>
      </c>
      <c r="B36" s="67">
        <v>21.33334</v>
      </c>
      <c r="C36" s="67">
        <v>3.3333300000000001</v>
      </c>
      <c r="D36" s="67"/>
      <c r="E36" s="67"/>
      <c r="F36" s="67">
        <v>3.3333300000000001</v>
      </c>
      <c r="G36" s="68"/>
      <c r="H36" s="69">
        <f>SUM(B36:G36)</f>
        <v>28</v>
      </c>
      <c r="J36" s="65"/>
    </row>
    <row r="37" spans="1:10" ht="31.5">
      <c r="A37" s="44" t="s">
        <v>34</v>
      </c>
      <c r="B37" s="70">
        <f t="shared" ref="B37:H37" si="1">B38</f>
        <v>3611.355</v>
      </c>
      <c r="C37" s="70">
        <f t="shared" si="1"/>
        <v>569.40899999999999</v>
      </c>
      <c r="D37" s="70">
        <f t="shared" si="1"/>
        <v>1646.93</v>
      </c>
      <c r="E37" s="70">
        <f t="shared" si="1"/>
        <v>5307.1469999999999</v>
      </c>
      <c r="F37" s="70">
        <f t="shared" si="1"/>
        <v>2081.9090000000001</v>
      </c>
      <c r="G37" s="71">
        <f t="shared" si="1"/>
        <v>934.25</v>
      </c>
      <c r="H37" s="61">
        <f t="shared" si="1"/>
        <v>14151</v>
      </c>
      <c r="J37" s="65"/>
    </row>
    <row r="38" spans="1:10" ht="47.25">
      <c r="A38" s="48" t="s">
        <v>35</v>
      </c>
      <c r="B38" s="59">
        <v>3611.355</v>
      </c>
      <c r="C38" s="59">
        <v>569.40899999999999</v>
      </c>
      <c r="D38" s="59">
        <v>1646.93</v>
      </c>
      <c r="E38" s="59">
        <v>5307.1469999999999</v>
      </c>
      <c r="F38" s="59">
        <v>2081.9090000000001</v>
      </c>
      <c r="G38" s="60">
        <v>934.25</v>
      </c>
      <c r="H38" s="63">
        <f>SUM(B38:G38)</f>
        <v>14151</v>
      </c>
      <c r="J38" s="65"/>
    </row>
    <row r="39" spans="1:10" ht="17.25" customHeight="1" thickBot="1">
      <c r="A39" s="72" t="s">
        <v>36</v>
      </c>
      <c r="B39" s="73">
        <f>B37+B29+B30+B32+B31+B33+B34+B36</f>
        <v>6316.5043400000004</v>
      </c>
      <c r="C39" s="73">
        <f>C37+C29+C30+C32+C31+C33+C34+C36</f>
        <v>603.47433000000001</v>
      </c>
      <c r="D39" s="73">
        <f>D37+D29+D30+D32+D31+D33+D34</f>
        <v>1677.662</v>
      </c>
      <c r="E39" s="73">
        <f>E37+E29+E30+E32+E31+E33+E34</f>
        <v>5307.1469999999999</v>
      </c>
      <c r="F39" s="73">
        <f>F37+F29+F30+F32+F31+F33+F34+F36</f>
        <v>3119.0583299999998</v>
      </c>
      <c r="G39" s="73">
        <f>G37+G29+G30+G32+G31+G33+G34+G35</f>
        <v>1468.066</v>
      </c>
      <c r="H39" s="73">
        <f>H37+H29+H30+H32+H31+H33+H34+H35+H36</f>
        <v>18491.912</v>
      </c>
    </row>
    <row r="40" spans="1:10" ht="32.25" thickBot="1">
      <c r="A40" s="74" t="s">
        <v>37</v>
      </c>
      <c r="B40" s="75">
        <f t="shared" ref="B40:G40" si="2">B26+B39</f>
        <v>29823.937639999996</v>
      </c>
      <c r="C40" s="75">
        <f t="shared" si="2"/>
        <v>11452.064770000001</v>
      </c>
      <c r="D40" s="75">
        <f t="shared" si="2"/>
        <v>4800.0069999999996</v>
      </c>
      <c r="E40" s="75">
        <f t="shared" si="2"/>
        <v>20564.585999999999</v>
      </c>
      <c r="F40" s="75">
        <f t="shared" si="2"/>
        <v>11910.824770000001</v>
      </c>
      <c r="G40" s="76">
        <f t="shared" si="2"/>
        <v>5095.0901999999996</v>
      </c>
      <c r="H40" s="77">
        <f>H26+H39</f>
        <v>83646.510380000022</v>
      </c>
    </row>
  </sheetData>
  <mergeCells count="5">
    <mergeCell ref="F1:H1"/>
    <mergeCell ref="F3:H3"/>
    <mergeCell ref="A5:H5"/>
    <mergeCell ref="A10:H10"/>
    <mergeCell ref="A28:H28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 МБТ 2022</vt:lpstr>
      <vt:lpstr>'11 МБТ 2022'!Область_печати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Admin</cp:lastModifiedBy>
  <dcterms:created xsi:type="dcterms:W3CDTF">2022-12-28T04:30:43Z</dcterms:created>
  <dcterms:modified xsi:type="dcterms:W3CDTF">2023-01-09T02:46:37Z</dcterms:modified>
</cp:coreProperties>
</file>